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a\Desktop\2026\ZAVRŠNI IZVJEŠTAJ O IZVRŠENJU FP2025\"/>
    </mc:Choice>
  </mc:AlternateContent>
  <xr:revisionPtr revIDLastSave="0" documentId="13_ncr:1_{1D7A42D2-BD0A-45DD-BE46-7739018F1A12}" xr6:coauthVersionLast="47" xr6:coauthVersionMax="47" xr10:uidLastSave="{00000000-0000-0000-0000-000000000000}"/>
  <bookViews>
    <workbookView xWindow="-120" yWindow="-120" windowWidth="29040" windowHeight="15720" firstSheet="2" activeTab="7" xr2:uid="{00000000-000D-0000-FFFF-FFFF00000000}"/>
  </bookViews>
  <sheets>
    <sheet name="Naslovna" sheetId="6" r:id="rId1"/>
    <sheet name="I. OPĆI DIO" sheetId="9" r:id="rId2"/>
    <sheet name="EKONOMSKA KLASIFIKACIJA" sheetId="10" r:id="rId3"/>
    <sheet name="IZVORI FINANCIRANJA" sheetId="11" r:id="rId4"/>
    <sheet name="POSEBNI DIO-Projekti" sheetId="12" r:id="rId5"/>
    <sheet name="Sheet1" sheetId="7" state="hidden" r:id="rId6"/>
    <sheet name="RAČUN FINANCIRANJA" sheetId="13" r:id="rId7"/>
    <sheet name="RAČUN PREMA FUNKCIJSKOJ KVALIFI" sheetId="14" r:id="rId8"/>
  </sheets>
  <externalReferences>
    <externalReference r:id="rId9"/>
  </externalReferences>
  <definedNames>
    <definedName name="_xlnm._FilterDatabase" localSheetId="2" hidden="1">'EKONOMSKA KLASIFIKACIJA'!$D$3:$F$99</definedName>
    <definedName name="_xlnm._FilterDatabase" localSheetId="4" hidden="1">'POSEBNI DIO-Projekti'!$A$4:$G$133</definedName>
    <definedName name="_xlnm.Print_Area" localSheetId="1">'I. OPĆI DIO'!$A$2:$F$28</definedName>
    <definedName name="_xlnm.Print_Area" localSheetId="3">'IZVORI FINANCIRANJA'!$A$1:$H$58</definedName>
    <definedName name="_xlnm.Print_Area" localSheetId="0">Naslovna!$A$1:$I$30</definedName>
    <definedName name="_xlnm.Print_Area" localSheetId="4">'POSEBNI DIO-Projekti'!$A$1:$G$133</definedName>
    <definedName name="_xlnm.Print_Titles" localSheetId="2">'EKONOMSKA KLASIFIKACIJA'!$3:$3</definedName>
    <definedName name="_xlnm.Print_Titles" localSheetId="3">'IZVORI FINANCIRANJA'!$2:$4</definedName>
    <definedName name="_xlnm.Print_Titles" localSheetId="4">'POSEBNI DIO-Projekti'!$3:$4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4" l="1"/>
  <c r="C6" i="14"/>
  <c r="F43" i="11" l="1"/>
  <c r="E13" i="9"/>
  <c r="F91" i="12"/>
  <c r="D91" i="12"/>
  <c r="H83" i="12"/>
  <c r="H79" i="12"/>
  <c r="G86" i="12"/>
  <c r="G87" i="12"/>
  <c r="H72" i="12"/>
  <c r="H73" i="12"/>
  <c r="G72" i="12"/>
  <c r="G73" i="12"/>
  <c r="G67" i="12"/>
  <c r="G68" i="12"/>
  <c r="I48" i="11"/>
  <c r="E43" i="11"/>
  <c r="F32" i="11"/>
  <c r="D32" i="11"/>
  <c r="H41" i="11"/>
  <c r="D98" i="10"/>
  <c r="G101" i="10"/>
  <c r="D68" i="10"/>
  <c r="G129" i="12" l="1"/>
  <c r="G130" i="12"/>
  <c r="G131" i="12"/>
  <c r="G132" i="12"/>
  <c r="F8" i="14"/>
  <c r="H132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1" i="12"/>
  <c r="H74" i="12"/>
  <c r="H75" i="12"/>
  <c r="H76" i="12"/>
  <c r="H77" i="12"/>
  <c r="H78" i="12"/>
  <c r="H80" i="12"/>
  <c r="H82" i="12"/>
  <c r="H84" i="12"/>
  <c r="H85" i="12"/>
  <c r="H86" i="12"/>
  <c r="H87" i="12"/>
  <c r="H88" i="12"/>
  <c r="H89" i="12"/>
  <c r="H92" i="12"/>
  <c r="H93" i="12"/>
  <c r="H94" i="12"/>
  <c r="H95" i="12"/>
  <c r="H96" i="12"/>
  <c r="H97" i="12"/>
  <c r="H98" i="12"/>
  <c r="H99" i="12"/>
  <c r="H100" i="12"/>
  <c r="H101" i="12"/>
  <c r="H102" i="12"/>
  <c r="H103" i="12"/>
  <c r="H104" i="12"/>
  <c r="H105" i="12"/>
  <c r="H106" i="12"/>
  <c r="H107" i="12"/>
  <c r="H108" i="12"/>
  <c r="H109" i="12"/>
  <c r="H110" i="12"/>
  <c r="H112" i="12"/>
  <c r="H114" i="12"/>
  <c r="H115" i="12"/>
  <c r="H116" i="12"/>
  <c r="H117" i="12"/>
  <c r="H118" i="12"/>
  <c r="H119" i="12"/>
  <c r="H120" i="12"/>
  <c r="H121" i="12"/>
  <c r="H122" i="12"/>
  <c r="H123" i="12"/>
  <c r="H124" i="12"/>
  <c r="H126" i="12"/>
  <c r="H127" i="12"/>
  <c r="H128" i="12"/>
  <c r="H129" i="12"/>
  <c r="H130" i="12"/>
  <c r="H131" i="12"/>
  <c r="H133" i="12"/>
  <c r="H8" i="12"/>
  <c r="G8" i="12"/>
  <c r="G53" i="12"/>
  <c r="I20" i="11"/>
  <c r="I21" i="11"/>
  <c r="I22" i="11"/>
  <c r="I23" i="11"/>
  <c r="I24" i="11"/>
  <c r="I25" i="11"/>
  <c r="I26" i="11"/>
  <c r="I27" i="11"/>
  <c r="I28" i="11"/>
  <c r="I29" i="11"/>
  <c r="I30" i="11"/>
  <c r="I31" i="11"/>
  <c r="I33" i="11"/>
  <c r="I34" i="11"/>
  <c r="I35" i="11"/>
  <c r="I36" i="11"/>
  <c r="I37" i="11"/>
  <c r="I38" i="11"/>
  <c r="I39" i="11"/>
  <c r="I40" i="11"/>
  <c r="I41" i="11"/>
  <c r="I42" i="11"/>
  <c r="I45" i="11"/>
  <c r="I46" i="11"/>
  <c r="I47" i="11"/>
  <c r="I49" i="11"/>
  <c r="I51" i="11"/>
  <c r="I52" i="11"/>
  <c r="I53" i="11"/>
  <c r="I54" i="11"/>
  <c r="I55" i="11"/>
  <c r="I56" i="11"/>
  <c r="I57" i="11"/>
  <c r="I58" i="11"/>
  <c r="I59" i="11"/>
  <c r="I60" i="11"/>
  <c r="I61" i="11"/>
  <c r="I7" i="11"/>
  <c r="I9" i="11"/>
  <c r="I10" i="11"/>
  <c r="I11" i="11"/>
  <c r="I12" i="11"/>
  <c r="I14" i="11"/>
  <c r="I15" i="11"/>
  <c r="I16" i="11"/>
  <c r="I17" i="11"/>
  <c r="H7" i="10"/>
  <c r="H8" i="10"/>
  <c r="H10" i="10"/>
  <c r="H13" i="10"/>
  <c r="H14" i="10"/>
  <c r="H15" i="10"/>
  <c r="H16" i="10"/>
  <c r="H17" i="10"/>
  <c r="H20" i="10"/>
  <c r="H21" i="10"/>
  <c r="H23" i="10"/>
  <c r="H24" i="10"/>
  <c r="H27" i="10"/>
  <c r="H28" i="10"/>
  <c r="H30" i="10"/>
  <c r="H31" i="10"/>
  <c r="H35" i="10"/>
  <c r="H39" i="10"/>
  <c r="H40" i="10"/>
  <c r="H42" i="10"/>
  <c r="H43" i="10"/>
  <c r="H46" i="10"/>
  <c r="H47" i="10"/>
  <c r="H48" i="10"/>
  <c r="H49" i="10"/>
  <c r="H51" i="10"/>
  <c r="H52" i="10"/>
  <c r="H53" i="10"/>
  <c r="H54" i="10"/>
  <c r="H55" i="10"/>
  <c r="H56" i="10"/>
  <c r="H58" i="10"/>
  <c r="H59" i="10"/>
  <c r="H60" i="10"/>
  <c r="H61" i="10"/>
  <c r="H62" i="10"/>
  <c r="H63" i="10"/>
  <c r="H64" i="10"/>
  <c r="H65" i="10"/>
  <c r="H66" i="10"/>
  <c r="H67" i="10"/>
  <c r="H69" i="10"/>
  <c r="H70" i="10"/>
  <c r="H71" i="10"/>
  <c r="H72" i="10"/>
  <c r="H73" i="10"/>
  <c r="H74" i="10"/>
  <c r="H75" i="10"/>
  <c r="H78" i="10"/>
  <c r="H79" i="10"/>
  <c r="H80" i="10"/>
  <c r="H81" i="10"/>
  <c r="H82" i="10"/>
  <c r="H83" i="10"/>
  <c r="H84" i="10"/>
  <c r="H85" i="10"/>
  <c r="H86" i="10"/>
  <c r="H90" i="10"/>
  <c r="H91" i="10"/>
  <c r="H92" i="10"/>
  <c r="H93" i="10"/>
  <c r="H94" i="10"/>
  <c r="H95" i="10"/>
  <c r="H96" i="10"/>
  <c r="H97" i="10"/>
  <c r="H99" i="10"/>
  <c r="H100" i="10"/>
  <c r="H101" i="10"/>
  <c r="G10" i="9"/>
  <c r="G11" i="9"/>
  <c r="G12" i="9"/>
  <c r="G13" i="9"/>
  <c r="G9" i="9"/>
  <c r="F9" i="9"/>
  <c r="F10" i="9"/>
  <c r="F11" i="9"/>
  <c r="F12" i="9"/>
  <c r="D7" i="14"/>
  <c r="F7" i="14" s="1"/>
  <c r="G78" i="12"/>
  <c r="D70" i="12"/>
  <c r="G127" i="12"/>
  <c r="G123" i="12"/>
  <c r="G30" i="12"/>
  <c r="H47" i="11"/>
  <c r="E32" i="11"/>
  <c r="I32" i="11" s="1"/>
  <c r="D19" i="11"/>
  <c r="F19" i="11"/>
  <c r="F50" i="11"/>
  <c r="H55" i="11"/>
  <c r="H54" i="11"/>
  <c r="D43" i="11"/>
  <c r="H42" i="11"/>
  <c r="H39" i="11"/>
  <c r="F13" i="11"/>
  <c r="D13" i="11"/>
  <c r="F98" i="10"/>
  <c r="F41" i="10"/>
  <c r="E98" i="10"/>
  <c r="G96" i="10"/>
  <c r="E41" i="10"/>
  <c r="D41" i="10"/>
  <c r="D77" i="10"/>
  <c r="D76" i="10" s="1"/>
  <c r="E22" i="10"/>
  <c r="H98" i="10" l="1"/>
  <c r="H41" i="10"/>
  <c r="E8" i="14"/>
  <c r="B7" i="14"/>
  <c r="D9" i="7"/>
  <c r="D8" i="7"/>
  <c r="D7" i="7"/>
  <c r="D6" i="7"/>
  <c r="D5" i="7"/>
  <c r="D4" i="7"/>
  <c r="D3" i="7"/>
  <c r="G133" i="12"/>
  <c r="G128" i="12"/>
  <c r="G126" i="12"/>
  <c r="F125" i="12"/>
  <c r="E125" i="12"/>
  <c r="D125" i="12"/>
  <c r="G124" i="12"/>
  <c r="G122" i="12"/>
  <c r="G121" i="12"/>
  <c r="G120" i="12"/>
  <c r="G119" i="12"/>
  <c r="G118" i="12"/>
  <c r="G117" i="12"/>
  <c r="G116" i="12"/>
  <c r="G112" i="12"/>
  <c r="F111" i="12"/>
  <c r="E111" i="12"/>
  <c r="D111" i="12"/>
  <c r="G109" i="12"/>
  <c r="G107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E91" i="12"/>
  <c r="G89" i="12"/>
  <c r="G88" i="12"/>
  <c r="G85" i="12"/>
  <c r="G84" i="12"/>
  <c r="G82" i="12"/>
  <c r="F81" i="12"/>
  <c r="E81" i="12"/>
  <c r="D81" i="12"/>
  <c r="G80" i="12"/>
  <c r="G77" i="12"/>
  <c r="G76" i="12"/>
  <c r="G75" i="12"/>
  <c r="G74" i="12"/>
  <c r="G71" i="12"/>
  <c r="F70" i="12"/>
  <c r="E70" i="12"/>
  <c r="G69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2" i="12"/>
  <c r="G51" i="12"/>
  <c r="G50" i="12"/>
  <c r="G49" i="12"/>
  <c r="G48" i="12"/>
  <c r="G47" i="12"/>
  <c r="G46" i="12"/>
  <c r="G45" i="12"/>
  <c r="G44" i="12"/>
  <c r="G43" i="12"/>
  <c r="G42" i="12"/>
  <c r="F41" i="12"/>
  <c r="E41" i="12"/>
  <c r="D41" i="12"/>
  <c r="G40" i="12"/>
  <c r="G39" i="12"/>
  <c r="G38" i="12"/>
  <c r="G37" i="12"/>
  <c r="G36" i="12"/>
  <c r="G35" i="12"/>
  <c r="G34" i="12"/>
  <c r="G33" i="12"/>
  <c r="G32" i="12"/>
  <c r="G31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F7" i="12"/>
  <c r="E7" i="12"/>
  <c r="D7" i="12"/>
  <c r="H61" i="11"/>
  <c r="H60" i="11"/>
  <c r="H59" i="11"/>
  <c r="H58" i="11"/>
  <c r="D57" i="11"/>
  <c r="D50" i="11" s="1"/>
  <c r="H56" i="11"/>
  <c r="H53" i="11"/>
  <c r="G53" i="11"/>
  <c r="H52" i="11"/>
  <c r="G52" i="11"/>
  <c r="G50" i="11" s="1"/>
  <c r="E50" i="11"/>
  <c r="I50" i="11" s="1"/>
  <c r="H49" i="11"/>
  <c r="H46" i="11"/>
  <c r="H45" i="11"/>
  <c r="H40" i="11"/>
  <c r="H38" i="11"/>
  <c r="H37" i="11"/>
  <c r="H36" i="11"/>
  <c r="H35" i="11"/>
  <c r="G35" i="11"/>
  <c r="G32" i="11" s="1"/>
  <c r="H34" i="11"/>
  <c r="H33" i="11"/>
  <c r="H31" i="11"/>
  <c r="H30" i="11"/>
  <c r="H29" i="11"/>
  <c r="H28" i="11"/>
  <c r="H27" i="11"/>
  <c r="H26" i="11"/>
  <c r="H25" i="11"/>
  <c r="H24" i="11"/>
  <c r="H23" i="11"/>
  <c r="G23" i="11"/>
  <c r="H22" i="11"/>
  <c r="G22" i="11"/>
  <c r="H21" i="11"/>
  <c r="G21" i="11"/>
  <c r="H20" i="11"/>
  <c r="G20" i="11"/>
  <c r="E19" i="11"/>
  <c r="I19" i="11" s="1"/>
  <c r="H17" i="11"/>
  <c r="H16" i="11"/>
  <c r="H15" i="11"/>
  <c r="G13" i="11"/>
  <c r="E13" i="11"/>
  <c r="I13" i="11" s="1"/>
  <c r="H13" i="11"/>
  <c r="H12" i="11"/>
  <c r="H11" i="11"/>
  <c r="H10" i="11"/>
  <c r="H9" i="11"/>
  <c r="G8" i="11"/>
  <c r="F8" i="11"/>
  <c r="E8" i="11"/>
  <c r="D8" i="11"/>
  <c r="H7" i="11"/>
  <c r="G7" i="11"/>
  <c r="G6" i="11" s="1"/>
  <c r="F6" i="11"/>
  <c r="E6" i="11"/>
  <c r="D6" i="11"/>
  <c r="G100" i="10"/>
  <c r="G99" i="10"/>
  <c r="G97" i="10"/>
  <c r="G95" i="10"/>
  <c r="G94" i="10"/>
  <c r="G93" i="10"/>
  <c r="G92" i="10"/>
  <c r="G91" i="10"/>
  <c r="G90" i="10"/>
  <c r="F89" i="10"/>
  <c r="E89" i="10"/>
  <c r="D89" i="10"/>
  <c r="G86" i="10"/>
  <c r="F85" i="10"/>
  <c r="E85" i="10"/>
  <c r="D85" i="10"/>
  <c r="G84" i="10"/>
  <c r="G83" i="10"/>
  <c r="F82" i="10"/>
  <c r="F81" i="10" s="1"/>
  <c r="E82" i="10"/>
  <c r="E81" i="10" s="1"/>
  <c r="D82" i="10"/>
  <c r="G80" i="10"/>
  <c r="G78" i="10"/>
  <c r="F77" i="10"/>
  <c r="F76" i="10" s="1"/>
  <c r="G76" i="10" s="1"/>
  <c r="E77" i="10"/>
  <c r="G75" i="10"/>
  <c r="G74" i="10"/>
  <c r="G73" i="10"/>
  <c r="G72" i="10"/>
  <c r="G71" i="10"/>
  <c r="G70" i="10"/>
  <c r="G69" i="10"/>
  <c r="F68" i="10"/>
  <c r="E68" i="10"/>
  <c r="G67" i="10"/>
  <c r="G66" i="10"/>
  <c r="G65" i="10"/>
  <c r="G64" i="10"/>
  <c r="G63" i="10"/>
  <c r="G62" i="10"/>
  <c r="G61" i="10"/>
  <c r="G60" i="10"/>
  <c r="G59" i="10"/>
  <c r="G58" i="10"/>
  <c r="F57" i="10"/>
  <c r="E57" i="10"/>
  <c r="D57" i="10"/>
  <c r="G56" i="10"/>
  <c r="G55" i="10"/>
  <c r="G54" i="10"/>
  <c r="G53" i="10"/>
  <c r="G52" i="10"/>
  <c r="G51" i="10"/>
  <c r="F50" i="10"/>
  <c r="E50" i="10"/>
  <c r="D50" i="10"/>
  <c r="G49" i="10"/>
  <c r="G48" i="10"/>
  <c r="G47" i="10"/>
  <c r="G46" i="10"/>
  <c r="F45" i="10"/>
  <c r="E45" i="10"/>
  <c r="D45" i="10"/>
  <c r="G43" i="10"/>
  <c r="G42" i="10"/>
  <c r="G41" i="10"/>
  <c r="G40" i="10"/>
  <c r="G39" i="10"/>
  <c r="F38" i="10"/>
  <c r="F37" i="10" s="1"/>
  <c r="E38" i="10"/>
  <c r="D38" i="10"/>
  <c r="D37" i="10" s="1"/>
  <c r="G35" i="10"/>
  <c r="F34" i="10"/>
  <c r="F33" i="10" s="1"/>
  <c r="E34" i="10"/>
  <c r="D34" i="10"/>
  <c r="D32" i="10"/>
  <c r="G31" i="10"/>
  <c r="G30" i="10"/>
  <c r="F29" i="10"/>
  <c r="H29" i="10" s="1"/>
  <c r="E29" i="10"/>
  <c r="D29" i="10"/>
  <c r="G28" i="10"/>
  <c r="G27" i="10"/>
  <c r="F26" i="10"/>
  <c r="F25" i="10" s="1"/>
  <c r="E26" i="10"/>
  <c r="D26" i="10"/>
  <c r="D25" i="10" s="1"/>
  <c r="G24" i="10"/>
  <c r="G23" i="10"/>
  <c r="F22" i="10"/>
  <c r="H22" i="10" s="1"/>
  <c r="D22" i="10"/>
  <c r="G21" i="10"/>
  <c r="G20" i="10"/>
  <c r="F19" i="10"/>
  <c r="E19" i="10"/>
  <c r="D19" i="10"/>
  <c r="G17" i="10"/>
  <c r="F16" i="10"/>
  <c r="F15" i="10" s="1"/>
  <c r="E16" i="10"/>
  <c r="E15" i="10" s="1"/>
  <c r="D16" i="10"/>
  <c r="D15" i="10" s="1"/>
  <c r="G14" i="10"/>
  <c r="G13" i="10"/>
  <c r="F12" i="10"/>
  <c r="H12" i="10" s="1"/>
  <c r="E12" i="10"/>
  <c r="E11" i="10" s="1"/>
  <c r="D12" i="10"/>
  <c r="D11" i="10" s="1"/>
  <c r="G10" i="10"/>
  <c r="F9" i="10"/>
  <c r="E9" i="10"/>
  <c r="D9" i="10"/>
  <c r="D6" i="10" s="1"/>
  <c r="D5" i="10" s="1"/>
  <c r="F7" i="10"/>
  <c r="F25" i="9"/>
  <c r="E20" i="9"/>
  <c r="F20" i="9" s="1"/>
  <c r="D20" i="9"/>
  <c r="D28" i="9" s="1"/>
  <c r="C20" i="9"/>
  <c r="C28" i="9" s="1"/>
  <c r="F19" i="9"/>
  <c r="F18" i="9"/>
  <c r="F13" i="9"/>
  <c r="B6" i="14" l="1"/>
  <c r="H70" i="12"/>
  <c r="H81" i="12"/>
  <c r="H91" i="12"/>
  <c r="H111" i="12"/>
  <c r="F6" i="12"/>
  <c r="H41" i="12"/>
  <c r="H7" i="12"/>
  <c r="F18" i="11"/>
  <c r="I43" i="11"/>
  <c r="I8" i="11"/>
  <c r="I6" i="11"/>
  <c r="H89" i="10"/>
  <c r="H68" i="10"/>
  <c r="H57" i="10"/>
  <c r="H50" i="10"/>
  <c r="H45" i="10"/>
  <c r="E76" i="10"/>
  <c r="H76" i="10" s="1"/>
  <c r="H77" i="10"/>
  <c r="E37" i="10"/>
  <c r="H37" i="10" s="1"/>
  <c r="H38" i="10"/>
  <c r="E33" i="10"/>
  <c r="H34" i="10"/>
  <c r="E25" i="10"/>
  <c r="H25" i="10" s="1"/>
  <c r="H26" i="10"/>
  <c r="E18" i="10"/>
  <c r="H19" i="10"/>
  <c r="E6" i="10"/>
  <c r="H9" i="10"/>
  <c r="G37" i="10"/>
  <c r="H125" i="12"/>
  <c r="D18" i="10"/>
  <c r="E90" i="12"/>
  <c r="D6" i="12"/>
  <c r="D90" i="12"/>
  <c r="E6" i="12"/>
  <c r="F5" i="11"/>
  <c r="H57" i="11"/>
  <c r="D18" i="11"/>
  <c r="E18" i="11"/>
  <c r="E5" i="11"/>
  <c r="H8" i="11"/>
  <c r="G19" i="11"/>
  <c r="G18" i="11" s="1"/>
  <c r="G59" i="11" s="1"/>
  <c r="G61" i="11" s="1"/>
  <c r="G5" i="11"/>
  <c r="H6" i="11"/>
  <c r="H32" i="11"/>
  <c r="F88" i="10"/>
  <c r="F87" i="10" s="1"/>
  <c r="E88" i="10"/>
  <c r="G98" i="10"/>
  <c r="G19" i="10"/>
  <c r="F44" i="10"/>
  <c r="F36" i="10" s="1"/>
  <c r="G82" i="10"/>
  <c r="D5" i="11"/>
  <c r="H19" i="11"/>
  <c r="H43" i="11"/>
  <c r="G70" i="12"/>
  <c r="G91" i="12"/>
  <c r="D6" i="14"/>
  <c r="G29" i="10"/>
  <c r="D44" i="10"/>
  <c r="D36" i="10" s="1"/>
  <c r="G41" i="12"/>
  <c r="F90" i="12"/>
  <c r="G81" i="12"/>
  <c r="G7" i="12"/>
  <c r="G26" i="10"/>
  <c r="G111" i="12"/>
  <c r="G125" i="12"/>
  <c r="E44" i="10"/>
  <c r="D88" i="10"/>
  <c r="D87" i="10" s="1"/>
  <c r="G89" i="10"/>
  <c r="G45" i="10"/>
  <c r="E28" i="9"/>
  <c r="F28" i="9" s="1"/>
  <c r="G77" i="10"/>
  <c r="G25" i="10"/>
  <c r="G68" i="10"/>
  <c r="G22" i="10"/>
  <c r="F18" i="10"/>
  <c r="G12" i="10"/>
  <c r="F11" i="10"/>
  <c r="F6" i="10"/>
  <c r="G6" i="10" s="1"/>
  <c r="G33" i="10"/>
  <c r="F32" i="10"/>
  <c r="G15" i="10"/>
  <c r="G34" i="10"/>
  <c r="G9" i="10"/>
  <c r="G38" i="10"/>
  <c r="G50" i="10"/>
  <c r="D81" i="10"/>
  <c r="G81" i="10" s="1"/>
  <c r="G16" i="10"/>
  <c r="G57" i="10"/>
  <c r="G85" i="10"/>
  <c r="H6" i="12" l="1"/>
  <c r="I18" i="11"/>
  <c r="I5" i="11"/>
  <c r="H5" i="11"/>
  <c r="H44" i="10"/>
  <c r="E87" i="10"/>
  <c r="H87" i="10" s="1"/>
  <c r="H88" i="10"/>
  <c r="E36" i="10"/>
  <c r="H36" i="10" s="1"/>
  <c r="H18" i="10"/>
  <c r="G11" i="10"/>
  <c r="H11" i="10"/>
  <c r="H6" i="10"/>
  <c r="E32" i="10"/>
  <c r="H32" i="10" s="1"/>
  <c r="H33" i="10"/>
  <c r="E5" i="10"/>
  <c r="H90" i="12"/>
  <c r="E5" i="12"/>
  <c r="D5" i="12"/>
  <c r="H50" i="11"/>
  <c r="H18" i="11"/>
  <c r="G87" i="10"/>
  <c r="G36" i="10"/>
  <c r="G90" i="12"/>
  <c r="F5" i="12"/>
  <c r="G6" i="12"/>
  <c r="G88" i="10"/>
  <c r="G44" i="10"/>
  <c r="F5" i="10"/>
  <c r="G18" i="10"/>
  <c r="G32" i="10"/>
  <c r="H5" i="10" l="1"/>
  <c r="G5" i="12"/>
  <c r="H5" i="12"/>
  <c r="G5" i="10"/>
</calcChain>
</file>

<file path=xl/sharedStrings.xml><?xml version="1.0" encoding="utf-8"?>
<sst xmlns="http://schemas.openxmlformats.org/spreadsheetml/2006/main" count="427" uniqueCount="230">
  <si>
    <t>Konto</t>
  </si>
  <si>
    <t>Naziv</t>
  </si>
  <si>
    <t>Službena, radna i zaštitna odjeća i obuća</t>
  </si>
  <si>
    <t>Reprezentacija</t>
  </si>
  <si>
    <t>Ostali nespomenuti rashodi poslovanja</t>
  </si>
  <si>
    <t>11</t>
  </si>
  <si>
    <t>Opći prihodi i primici</t>
  </si>
  <si>
    <t>Doprinosi za obvezno zdravstveno osiguranje</t>
  </si>
  <si>
    <t>55</t>
  </si>
  <si>
    <t>Prihodi od pruženih usluga</t>
  </si>
  <si>
    <t>Troškovi sudskih postupaka</t>
  </si>
  <si>
    <t>Doprinosi za obvezno osiguranje u slučaju nezaposlenosti</t>
  </si>
  <si>
    <t>KRUH I PECIVA</t>
  </si>
  <si>
    <t>MESO I MESNE PRERAĐEVINE</t>
  </si>
  <si>
    <t>VOĆE I POVRĆE (BEZ ŠKOLSKOG VOĆA)</t>
  </si>
  <si>
    <t>OSTALE NAMIRNICE</t>
  </si>
  <si>
    <t>MATERIJAL ZA ČIŠĆENJE</t>
  </si>
  <si>
    <t>ELEKTRIČNA ENERGIJA</t>
  </si>
  <si>
    <t>ŠKOLSKO VOĆE</t>
  </si>
  <si>
    <t>Plaće (Bruto)</t>
  </si>
  <si>
    <t>Ostali rashodi za zaposlene</t>
  </si>
  <si>
    <t>Doprinosi na plaće</t>
  </si>
  <si>
    <t>Naknade troškova zaposlenima</t>
  </si>
  <si>
    <t>Rashodi za materijal i energiju</t>
  </si>
  <si>
    <t>Rashodi za usluge</t>
  </si>
  <si>
    <t>Ostali financijski rashodi</t>
  </si>
  <si>
    <t>Rashodi za nabavu proizvedene dugotrajne imovine</t>
  </si>
  <si>
    <t>Postrojenja i oprema</t>
  </si>
  <si>
    <t>Naknade troškova osobama izvan radnog odnosa</t>
  </si>
  <si>
    <t>I. OPĆI DIO</t>
  </si>
  <si>
    <t>A. RAČUN PRIHODA I RASHODA</t>
  </si>
  <si>
    <t>INDEKS</t>
  </si>
  <si>
    <t>PRIHODI POSLOVANJA</t>
  </si>
  <si>
    <t>PRIHODI OD PRODAJE NEFINANCIJSKE IMOVINE</t>
  </si>
  <si>
    <t>RASHODI  POSLOVANJA</t>
  </si>
  <si>
    <t>RASHODI ZA NABAVU NEFINANCIJSKE IMOVINE</t>
  </si>
  <si>
    <t>RAZLIKA - VIŠAK / MANJAK</t>
  </si>
  <si>
    <t>B. RAČUN FINANCIRANJA</t>
  </si>
  <si>
    <t>PRIMICI OD FINANANCIJSKE IMOVINE I ZADUŽIVANJA</t>
  </si>
  <si>
    <t>IZDACI ZA FINANCIJSKU IMOVINU I OTPLATE ZAJMOVA</t>
  </si>
  <si>
    <t>NETO FINANCIRANJE</t>
  </si>
  <si>
    <t>C. RASPOLOŽIVA SREDSTVA IZ PREDHODNE GODINE</t>
  </si>
  <si>
    <t>VIŠAK/MANJAK PRIHODA IZ PREDHODNE GODINE</t>
  </si>
  <si>
    <t>VIŠAK / MANJAK + NETO FINANCIRANJE+MANJAK PRIHODA IZ PREDHODNE GODINE</t>
  </si>
  <si>
    <t>PRIHODI I RASHODI PREMA EKONOMSKOJ KLASIFIKACIJI</t>
  </si>
  <si>
    <t>BROJČANA OZNAKA I NAZIV RAČUNA PRIHODA I RAHODA</t>
  </si>
  <si>
    <t>Pomoći iz inozemstva(darovnice) i od subjekata unutar općeg proračuna</t>
  </si>
  <si>
    <t>Prihodi od imovine</t>
  </si>
  <si>
    <t>641</t>
  </si>
  <si>
    <t>Prihodi od financijske imovine</t>
  </si>
  <si>
    <t>6413</t>
  </si>
  <si>
    <t>Kamate na oročena sredstva i depozite po viđenju</t>
  </si>
  <si>
    <t>Prihodi od upravnih i administrativnih pristojbi, pristojbi po posebnim propisima i naknada</t>
  </si>
  <si>
    <t>652</t>
  </si>
  <si>
    <t>Prihodi po posebnim propisima</t>
  </si>
  <si>
    <t>6526</t>
  </si>
  <si>
    <t xml:space="preserve">Ostali nespomenuti prihodi </t>
  </si>
  <si>
    <t>Višak/manjak prihoda</t>
  </si>
  <si>
    <t>Prihodi od prodaje proizvedene dugotrajne imovine</t>
  </si>
  <si>
    <t>311</t>
  </si>
  <si>
    <t>Plaće za redovan rad</t>
  </si>
  <si>
    <t>312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</si>
  <si>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</si>
  <si>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</si>
  <si>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</si>
  <si>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</si>
  <si>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</si>
  <si>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</si>
  <si>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Sitni inventar i auto gume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</si>
  <si>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</si>
  <si>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</si>
  <si>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</si>
  <si>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</si>
  <si>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</si>
  <si>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</si>
  <si>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</si>
  <si>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</si>
  <si>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</si>
  <si>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Članarine i norme</t>
  </si>
  <si>
    <t>Pristojbe i naknade</t>
  </si>
  <si>
    <t>Bankarske usluge i usluge platnog prometa</t>
  </si>
  <si>
    <t>Uredska oprema i namještaj</t>
  </si>
  <si>
    <t>Komunikacijska oprema</t>
  </si>
  <si>
    <t>Oprema za održavanje i zaštitu</t>
  </si>
  <si>
    <t>Prihodi od prodaje proizvoda i robe</t>
  </si>
  <si>
    <t>Tekuće donacije</t>
  </si>
  <si>
    <t>Kapitalne donacije</t>
  </si>
  <si>
    <t>Prihodi iz  nadležnog proračuna za financiranje rashoda poslovanja</t>
  </si>
  <si>
    <t>Prihodi iz nadležnog proračuna za financiranje rashoda za nabavu nefinancijske imovine</t>
  </si>
  <si>
    <t>Stambeni objekti</t>
  </si>
  <si>
    <t xml:space="preserve">Prihodi iz nadležnog proračuna za financiranje redovne djelatnosti proračunskih
korisnika </t>
  </si>
  <si>
    <t>Prihodi iz nadležnog proračuna i od HZZO-a na temelju ugovornih obveza</t>
  </si>
  <si>
    <t xml:space="preserve">Donacije od pravnih i fizičkih osoba izvan općeg proračuna i povrat donacija po protestiranim jamstvima </t>
  </si>
  <si>
    <t>Prihodi od prodaje proizvoda i robe te pruženih usluga</t>
  </si>
  <si>
    <t>Prihodi od prodaje proizvoda i robe te pruženih usluga, i prihodi od donacija te povrati po protestiranim jamstvima</t>
  </si>
  <si>
    <t>Prihodi od prodaje građevinskih objekata</t>
  </si>
  <si>
    <t>Ostale naknade troškova zaposlenima</t>
  </si>
  <si>
    <t>Materijal i sirovine</t>
  </si>
  <si>
    <t>3296</t>
  </si>
  <si>
    <t xml:space="preserve">Ostali nespomenuti rashodi poslovanja </t>
  </si>
  <si>
    <t xml:space="preserve">Zatezne kamate </t>
  </si>
  <si>
    <t xml:space="preserve">Naknade građanima i kućanstvima u novcu </t>
  </si>
  <si>
    <t xml:space="preserve">RASHODI POSLOVANJA </t>
  </si>
  <si>
    <t xml:space="preserve">Plaće (bruto) </t>
  </si>
  <si>
    <t xml:space="preserve">Doprinosi na plaće </t>
  </si>
  <si>
    <t xml:space="preserve">Materijalni rashodi </t>
  </si>
  <si>
    <t xml:space="preserve">Naknade troškova zaposlenima </t>
  </si>
  <si>
    <t xml:space="preserve">Rashodi za materijal i energiju </t>
  </si>
  <si>
    <t xml:space="preserve">Rashodi za usluge </t>
  </si>
  <si>
    <t xml:space="preserve">Financijski rashodi </t>
  </si>
  <si>
    <t xml:space="preserve">Naknade građanima i kućanstvima na temelju osiguranja i druge naknade </t>
  </si>
  <si>
    <t>6=5/2*100</t>
  </si>
  <si>
    <t xml:space="preserve"> </t>
  </si>
  <si>
    <t xml:space="preserve">Ostale naknade građanima i kućanstvima iz proračuna </t>
  </si>
  <si>
    <t xml:space="preserve">Instrumenti, uređaji i strojevi </t>
  </si>
  <si>
    <t>Sportska i glazbena oprema</t>
  </si>
  <si>
    <t>Uređaji, strojevi i oprema za ostale namjene</t>
  </si>
  <si>
    <t>Knjige, umjetnička djela i ostale izložbene vrijednosti (AOP 378 do 381)</t>
  </si>
  <si>
    <t xml:space="preserve">Knjige </t>
  </si>
  <si>
    <t>PRIHODI I RASHODI PREMA IZVORIMA FINANCIRANJA</t>
  </si>
  <si>
    <t>BROJČANA OZNAKA I NAZIV IZVORA FINANCIRANJA</t>
  </si>
  <si>
    <t>UKUPNO PO IZVORIMA (PRIHODI )</t>
  </si>
  <si>
    <t>Pomoći proračunu iz drugih proračuna</t>
  </si>
  <si>
    <t>Vlastiti prihodi</t>
  </si>
  <si>
    <t>Donacije i ostali namjenski prihod proračunskih korisnika</t>
  </si>
  <si>
    <t>UKUPNO PO IZVORIMA (Rashodi)</t>
  </si>
  <si>
    <t>Pomoći proračunskim korisnicima iz proračuna koji im nije nadležan</t>
  </si>
  <si>
    <t>Vlastiti rashodi</t>
  </si>
  <si>
    <t>POSEBNI DIO</t>
  </si>
  <si>
    <t>RASHODI PREMA PROJEKTIMA</t>
  </si>
  <si>
    <t>RASHODI UKUPNO</t>
  </si>
  <si>
    <t>Ostali prihodi</t>
  </si>
  <si>
    <t>Prehrana</t>
  </si>
  <si>
    <t>Ukupan višak/manjak prihoda</t>
  </si>
  <si>
    <t>Višak/manjak prihoda - preneseni</t>
  </si>
  <si>
    <t>Višak/manjak prihoda i primitaka raspoloživ u sljedećem razdoblju</t>
  </si>
  <si>
    <t>IZVRŠENJE 01.-06.2023.</t>
  </si>
  <si>
    <t>Ostali rashodi</t>
  </si>
  <si>
    <t>Rashodi za zaposlene</t>
  </si>
  <si>
    <t>Usluge promidžbe i informiranja</t>
  </si>
  <si>
    <t>Prihodi iz nadležnog proračuna</t>
  </si>
  <si>
    <t>Postrojenje i oprema</t>
  </si>
  <si>
    <t>A811901</t>
  </si>
  <si>
    <t>ADMINISTRACIJA I UPRAVLJANJE</t>
  </si>
  <si>
    <t>Izvor</t>
  </si>
  <si>
    <t>11 Opći prihodi i primici</t>
  </si>
  <si>
    <t>Nakande za prijevoz, za rad na terenu i odvojeni život</t>
  </si>
  <si>
    <t>25 Vlastiti prihodi</t>
  </si>
  <si>
    <t>A812001</t>
  </si>
  <si>
    <t>REDOVNI PROGRAMI</t>
  </si>
  <si>
    <t>Knjige</t>
  </si>
  <si>
    <t>Ostale nespomenute izložbene vrijednosti</t>
  </si>
  <si>
    <t>55 Donacije i ostali namjenski prihodi proračunskih korisnika</t>
  </si>
  <si>
    <t xml:space="preserve">USTANOVA U KULTURI </t>
  </si>
  <si>
    <t>UMJETNIČKA GALERIJA DUBROVNIK</t>
  </si>
  <si>
    <t>Tekuće pomoći proračunskim korisnicima iz proračuna koji im nije nadležan</t>
  </si>
  <si>
    <t>Prihodi od pozitivnih tečajnih razlika I razlika zbog primjene valutne klauzule</t>
  </si>
  <si>
    <t>Umjetnička djela ( izložena u galerijama, muzejima I slično )</t>
  </si>
  <si>
    <t>Poslovni objekti</t>
  </si>
  <si>
    <t>Donacije od pravnih I fizičkih osoba izvan općeg proračuna</t>
  </si>
  <si>
    <t>Građevinski objekti</t>
  </si>
  <si>
    <t>Knjige, umjetnička djela I ostale izložbene vrijednosti</t>
  </si>
  <si>
    <t>Članarine I norme</t>
  </si>
  <si>
    <t>Oprema za zaštitu I održavanje</t>
  </si>
  <si>
    <t>umjetnička djela ( izložena u galerijama, muzejima I slično)</t>
  </si>
  <si>
    <t>Materijal I sirovine</t>
  </si>
  <si>
    <t xml:space="preserve"> RAČUN FINANCIRANJA</t>
  </si>
  <si>
    <t xml:space="preserve">IZVJEŠTAJ RAČUNA FINANCIRANJA PREMA EKONOMSKOJ KLASIFIKACIJI </t>
  </si>
  <si>
    <t>BROJČANA OZNAKA I NAZIV</t>
  </si>
  <si>
    <t>IZVORNI PLAN ILI REBALANS 2023.*</t>
  </si>
  <si>
    <t>TEKUĆI PLAN 2023.*</t>
  </si>
  <si>
    <t>INDEKS**</t>
  </si>
  <si>
    <t>7=5/4*100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</si>
  <si>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</si>
  <si>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</si>
  <si>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</si>
  <si>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</si>
  <si>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</si>
  <si>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</si>
  <si>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</si>
  <si>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</si>
  <si>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</si>
  <si>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</si>
  <si>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UKUPNO RASHODI</t>
  </si>
  <si>
    <t>GODIŠNJI IZVJEŠTAJ O IZVRŠENJU FINANCIJSKOG PLANA UMJETNIČKE GALERIJE DUBROVNIK</t>
  </si>
  <si>
    <r>
      <t xml:space="preserve"> </t>
    </r>
    <r>
      <rPr>
        <sz val="10"/>
        <color indexed="8"/>
        <rFont val="Calibri"/>
        <family val="2"/>
        <charset val="238"/>
        <scheme val="minor"/>
      </rPr>
      <t>Naknada za rad predstavničkih I izvršnih tijela,povjerenstva I slično</t>
    </r>
  </si>
  <si>
    <t>Negativne tečajne razlike I razlike zbog promjene valutne klauzule</t>
  </si>
  <si>
    <t>Ostale kazne</t>
  </si>
  <si>
    <t>Tekuće pomoći proračunu iz drugih proračuna</t>
  </si>
  <si>
    <t xml:space="preserve">Prihodi od financijske imovine </t>
  </si>
  <si>
    <t>Pomoći proračuna iz drugih proračuna</t>
  </si>
  <si>
    <t>Kazne, penali I naknade štete</t>
  </si>
  <si>
    <t>Naknada troškova osobama izvan radnog odnosa</t>
  </si>
  <si>
    <t xml:space="preserve">Naknada troškova zaposlenim </t>
  </si>
  <si>
    <t>Službena, radna I zaštitna odjeća I obuća</t>
  </si>
  <si>
    <t>Umjetnička djela (izložena u galerijama, muzejima I slično)</t>
  </si>
  <si>
    <t>Naknada za rad predstavničkih I izvršnih tijela, povjerenstva I slično</t>
  </si>
  <si>
    <t>Negativne tečajne razlike I razlike zbog primjene valutne klauzule</t>
  </si>
  <si>
    <t>Premija osiguranja</t>
  </si>
  <si>
    <t>Umjetnička djela (izloženau galerijama, muzejima I slično)</t>
  </si>
  <si>
    <t>Materijal I dijelovi za tekuće i investicijsko održavanje</t>
  </si>
  <si>
    <t>Materijal I dijelobvi za tekuće I investicijsko održavanje</t>
  </si>
  <si>
    <t>Zatezne kamate</t>
  </si>
  <si>
    <t>Naknade troškova osobama van radnog odnosa</t>
  </si>
  <si>
    <t xml:space="preserve">OSTVARENJE/IZVRŠENJE 
2022. </t>
  </si>
  <si>
    <t xml:space="preserve">OSTVARENJE/IZVRŠENJE 
2023. </t>
  </si>
  <si>
    <t xml:space="preserve">08 Rekreacija, kultura I religija </t>
  </si>
  <si>
    <t>082 službe kulture</t>
  </si>
  <si>
    <t>Usluge tekućeg I investicijskog održavanja</t>
  </si>
  <si>
    <t>Usluge promidžbe I informiranja</t>
  </si>
  <si>
    <t>Rashodi za materijal I energiju</t>
  </si>
  <si>
    <t>IZVRŠENJE 2024.</t>
  </si>
  <si>
    <t>Prijevozna sredstva u cestovnom prometu</t>
  </si>
  <si>
    <t>Dodatna ulaganja u postrojenjima I opremi</t>
  </si>
  <si>
    <t>Prijevozna sredstva</t>
  </si>
  <si>
    <t>Postrojenje I oprema</t>
  </si>
  <si>
    <t>Dodatna ulaganja na postrojenjima I opremi</t>
  </si>
  <si>
    <t xml:space="preserve">IZVRŠENJE 
2024. </t>
  </si>
  <si>
    <t>5=4/2*100</t>
  </si>
  <si>
    <t>6=4/3*100</t>
  </si>
  <si>
    <t>GODIŠNJI IZVJEŠTAJ O IZVRŠENJU FINANCIJSKOG PLANA ZA 2025.G.</t>
  </si>
  <si>
    <t>ožujak, 2026.</t>
  </si>
  <si>
    <t>PLAN 2025.</t>
  </si>
  <si>
    <t>IZVRŠENJE 2025.</t>
  </si>
  <si>
    <t xml:space="preserve">99 Višak/manjak prihoda </t>
  </si>
  <si>
    <t>intelektualne i osobne usluge</t>
  </si>
  <si>
    <t xml:space="preserve">Službena putovanja </t>
  </si>
  <si>
    <t>Ostala naknada troškova zaposlenima</t>
  </si>
  <si>
    <t>IZVORNI PLAN ILI REBALANS 2025.*</t>
  </si>
  <si>
    <t xml:space="preserve">IZVRŠENJE 
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</si>
</sst>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sz val="10"/>
      <name val="Arial"/>
      <charset val="238"/>
    </font>
    <font>
      <sz val="10"/>
      <color indexed="8"/>
      <name val="MS Sans Serif"/>
      <family val="2"/>
      <charset val="238"/>
    </font>
    <font>
      <sz val="10"/>
      <name val="Geneva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9" fontId="9" fillId="0" borderId="0" applyFon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4" fillId="0" borderId="0"/>
    <xf numFmtId="0" fontId="25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</cellStyleXfs>
  <cellXfs count="238">
    <xf numFmtId="0" fontId="0" fillId="0" borderId="0" xfId="0"/>
    <xf numFmtId="4" fontId="0" fillId="0" borderId="0" xfId="0" applyNumberFormat="1"/>
    <xf numFmtId="4" fontId="4" fillId="0" borderId="0" xfId="0" applyNumberFormat="1" applyFont="1"/>
    <xf numFmtId="4" fontId="0" fillId="0" borderId="0" xfId="0" applyNumberFormat="1" applyAlignment="1">
      <alignment horizontal="center"/>
    </xf>
    <xf numFmtId="0" fontId="3" fillId="0" borderId="0" xfId="1" applyAlignment="1">
      <alignment horizontal="center" vertical="center"/>
    </xf>
    <xf numFmtId="0" fontId="3" fillId="0" borderId="0" xfId="1"/>
    <xf numFmtId="4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2"/>
    <xf numFmtId="4" fontId="2" fillId="0" borderId="0" xfId="2" applyNumberFormat="1"/>
    <xf numFmtId="0" fontId="16" fillId="0" borderId="0" xfId="5" applyFont="1"/>
    <xf numFmtId="0" fontId="15" fillId="0" borderId="0" xfId="5" applyFont="1" applyAlignment="1">
      <alignment horizontal="center" vertical="center" wrapText="1"/>
    </xf>
    <xf numFmtId="0" fontId="17" fillId="0" borderId="0" xfId="6" applyFont="1" applyAlignment="1">
      <alignment horizontal="left" wrapText="1"/>
    </xf>
    <xf numFmtId="3" fontId="18" fillId="0" borderId="0" xfId="6" applyNumberFormat="1" applyFont="1"/>
    <xf numFmtId="3" fontId="16" fillId="0" borderId="0" xfId="5" applyNumberFormat="1" applyFont="1"/>
    <xf numFmtId="0" fontId="21" fillId="0" borderId="0" xfId="6" quotePrefix="1" applyFont="1" applyAlignment="1">
      <alignment horizontal="left" wrapText="1"/>
    </xf>
    <xf numFmtId="0" fontId="21" fillId="0" borderId="1" xfId="6" quotePrefix="1" applyFont="1" applyBorder="1" applyAlignment="1">
      <alignment horizontal="left" wrapText="1"/>
    </xf>
    <xf numFmtId="0" fontId="20" fillId="0" borderId="0" xfId="6" quotePrefix="1" applyFont="1" applyAlignment="1">
      <alignment horizontal="left" wrapText="1"/>
    </xf>
    <xf numFmtId="3" fontId="20" fillId="0" borderId="0" xfId="6" applyNumberFormat="1" applyFont="1" applyAlignment="1">
      <alignment horizontal="right" wrapText="1"/>
    </xf>
    <xf numFmtId="4" fontId="20" fillId="0" borderId="0" xfId="6" applyNumberFormat="1" applyFont="1" applyAlignment="1">
      <alignment horizontal="center" wrapText="1"/>
    </xf>
    <xf numFmtId="4" fontId="18" fillId="0" borderId="0" xfId="6" applyNumberFormat="1" applyFont="1" applyAlignment="1">
      <alignment horizontal="center"/>
    </xf>
    <xf numFmtId="0" fontId="21" fillId="0" borderId="5" xfId="6" quotePrefix="1" applyFont="1" applyBorder="1" applyAlignment="1">
      <alignment horizontal="left" vertical="center" wrapText="1"/>
    </xf>
    <xf numFmtId="0" fontId="20" fillId="0" borderId="0" xfId="6" quotePrefix="1" applyFont="1" applyAlignment="1">
      <alignment horizontal="right" wrapText="1"/>
    </xf>
    <xf numFmtId="0" fontId="16" fillId="0" borderId="0" xfId="5" applyFont="1" applyAlignment="1">
      <alignment horizontal="center"/>
    </xf>
    <xf numFmtId="0" fontId="21" fillId="0" borderId="5" xfId="6" quotePrefix="1" applyFont="1" applyBorder="1" applyAlignment="1">
      <alignment horizontal="center" vertical="center" wrapText="1"/>
    </xf>
    <xf numFmtId="4" fontId="22" fillId="0" borderId="4" xfId="7" applyNumberFormat="1" applyFont="1" applyBorder="1" applyAlignment="1">
      <alignment horizontal="center" vertical="center" wrapText="1"/>
    </xf>
    <xf numFmtId="0" fontId="23" fillId="0" borderId="0" xfId="5" applyFont="1"/>
    <xf numFmtId="0" fontId="24" fillId="0" borderId="0" xfId="5" applyFont="1"/>
    <xf numFmtId="0" fontId="21" fillId="0" borderId="5" xfId="6" quotePrefix="1" applyFont="1" applyBorder="1" applyAlignment="1">
      <alignment horizontal="left" wrapText="1"/>
    </xf>
    <xf numFmtId="3" fontId="21" fillId="0" borderId="4" xfId="6" applyNumberFormat="1" applyFont="1" applyBorder="1" applyAlignment="1">
      <alignment horizontal="right"/>
    </xf>
    <xf numFmtId="3" fontId="23" fillId="0" borderId="0" xfId="5" applyNumberFormat="1" applyFont="1"/>
    <xf numFmtId="4" fontId="23" fillId="0" borderId="0" xfId="5" applyNumberFormat="1" applyFont="1" applyAlignment="1">
      <alignment vertical="center"/>
    </xf>
    <xf numFmtId="3" fontId="21" fillId="0" borderId="4" xfId="6" applyNumberFormat="1" applyFont="1" applyBorder="1" applyAlignment="1">
      <alignment horizontal="right" vertical="center" wrapText="1"/>
    </xf>
    <xf numFmtId="3" fontId="21" fillId="0" borderId="4" xfId="6" applyNumberFormat="1" applyFont="1" applyBorder="1" applyAlignment="1">
      <alignment horizontal="right" wrapText="1"/>
    </xf>
    <xf numFmtId="3" fontId="21" fillId="0" borderId="5" xfId="6" quotePrefix="1" applyNumberFormat="1" applyFont="1" applyBorder="1" applyAlignment="1">
      <alignment horizontal="right" vertical="center" wrapText="1"/>
    </xf>
    <xf numFmtId="0" fontId="23" fillId="0" borderId="0" xfId="8" applyFont="1"/>
    <xf numFmtId="0" fontId="22" fillId="0" borderId="0" xfId="8" applyFont="1"/>
    <xf numFmtId="0" fontId="23" fillId="0" borderId="0" xfId="8" applyFont="1" applyAlignment="1">
      <alignment horizontal="center"/>
    </xf>
    <xf numFmtId="3" fontId="23" fillId="0" borderId="0" xfId="8" applyNumberFormat="1" applyFont="1" applyAlignment="1">
      <alignment horizontal="right"/>
    </xf>
    <xf numFmtId="3" fontId="23" fillId="0" borderId="0" xfId="8" applyNumberFormat="1" applyFont="1"/>
    <xf numFmtId="0" fontId="22" fillId="0" borderId="4" xfId="8" applyFont="1" applyBorder="1" applyAlignment="1">
      <alignment horizontal="left"/>
    </xf>
    <xf numFmtId="0" fontId="21" fillId="0" borderId="4" xfId="9" applyFont="1" applyBorder="1" applyAlignment="1">
      <alignment horizontal="left" wrapText="1"/>
    </xf>
    <xf numFmtId="3" fontId="22" fillId="0" borderId="4" xfId="8" applyNumberFormat="1" applyFont="1" applyBorder="1" applyAlignment="1">
      <alignment horizontal="right"/>
    </xf>
    <xf numFmtId="3" fontId="21" fillId="0" borderId="4" xfId="9" applyNumberFormat="1" applyFont="1" applyBorder="1" applyAlignment="1">
      <alignment horizontal="right" wrapText="1"/>
    </xf>
    <xf numFmtId="0" fontId="18" fillId="0" borderId="4" xfId="9" applyFont="1" applyBorder="1" applyAlignment="1">
      <alignment horizontal="left" wrapText="1"/>
    </xf>
    <xf numFmtId="3" fontId="18" fillId="0" borderId="4" xfId="9" applyNumberFormat="1" applyFont="1" applyBorder="1" applyAlignment="1">
      <alignment horizontal="right" wrapText="1"/>
    </xf>
    <xf numFmtId="0" fontId="23" fillId="0" borderId="4" xfId="8" applyFont="1" applyBorder="1" applyAlignment="1">
      <alignment horizontal="left"/>
    </xf>
    <xf numFmtId="3" fontId="23" fillId="0" borderId="4" xfId="8" applyNumberFormat="1" applyFont="1" applyBorder="1" applyAlignment="1">
      <alignment horizontal="right"/>
    </xf>
    <xf numFmtId="0" fontId="21" fillId="0" borderId="4" xfId="10" applyFont="1" applyBorder="1" applyAlignment="1">
      <alignment horizontal="left" wrapText="1"/>
    </xf>
    <xf numFmtId="0" fontId="18" fillId="0" borderId="4" xfId="10" applyFont="1" applyBorder="1" applyAlignment="1">
      <alignment horizontal="left" wrapText="1"/>
    </xf>
    <xf numFmtId="0" fontId="21" fillId="0" borderId="4" xfId="11" applyFont="1" applyBorder="1" applyAlignment="1">
      <alignment horizontal="left" wrapText="1"/>
    </xf>
    <xf numFmtId="0" fontId="18" fillId="0" borderId="4" xfId="11" applyFont="1" applyBorder="1" applyAlignment="1">
      <alignment horizontal="left" wrapText="1"/>
    </xf>
    <xf numFmtId="9" fontId="22" fillId="0" borderId="4" xfId="3" applyFont="1" applyFill="1" applyBorder="1" applyAlignment="1">
      <alignment horizontal="center"/>
    </xf>
    <xf numFmtId="0" fontId="26" fillId="2" borderId="4" xfId="8" applyFont="1" applyFill="1" applyBorder="1" applyAlignment="1">
      <alignment horizontal="left"/>
    </xf>
    <xf numFmtId="0" fontId="20" fillId="2" borderId="4" xfId="10" applyFont="1" applyFill="1" applyBorder="1" applyAlignment="1">
      <alignment horizontal="left" wrapText="1"/>
    </xf>
    <xf numFmtId="3" fontId="26" fillId="2" borderId="4" xfId="8" applyNumberFormat="1" applyFont="1" applyFill="1" applyBorder="1" applyAlignment="1">
      <alignment horizontal="right"/>
    </xf>
    <xf numFmtId="0" fontId="26" fillId="0" borderId="0" xfId="8" applyFont="1"/>
    <xf numFmtId="0" fontId="20" fillId="2" borderId="4" xfId="9" applyFont="1" applyFill="1" applyBorder="1" applyAlignment="1">
      <alignment horizontal="left" wrapText="1"/>
    </xf>
    <xf numFmtId="9" fontId="26" fillId="2" borderId="4" xfId="3" applyFont="1" applyFill="1" applyBorder="1" applyAlignment="1">
      <alignment horizontal="center"/>
    </xf>
    <xf numFmtId="9" fontId="23" fillId="0" borderId="4" xfId="3" applyFont="1" applyFill="1" applyBorder="1" applyAlignment="1">
      <alignment horizontal="center"/>
    </xf>
    <xf numFmtId="9" fontId="21" fillId="0" borderId="4" xfId="3" applyFont="1" applyFill="1" applyBorder="1" applyAlignment="1" applyProtection="1">
      <alignment horizontal="center" vertical="center"/>
    </xf>
    <xf numFmtId="0" fontId="22" fillId="0" borderId="4" xfId="5" applyFont="1" applyBorder="1" applyAlignment="1">
      <alignment horizontal="left" vertical="center"/>
    </xf>
    <xf numFmtId="0" fontId="21" fillId="0" borderId="4" xfId="9" applyFont="1" applyBorder="1" applyAlignment="1">
      <alignment horizontal="left" vertical="center" wrapText="1"/>
    </xf>
    <xf numFmtId="3" fontId="21" fillId="0" borderId="4" xfId="9" applyNumberFormat="1" applyFont="1" applyBorder="1" applyAlignment="1">
      <alignment horizontal="right" vertical="center" wrapText="1"/>
    </xf>
    <xf numFmtId="0" fontId="22" fillId="0" borderId="4" xfId="5" applyFont="1" applyBorder="1" applyAlignment="1">
      <alignment horizontal="left"/>
    </xf>
    <xf numFmtId="0" fontId="23" fillId="0" borderId="4" xfId="5" applyFont="1" applyBorder="1" applyAlignment="1">
      <alignment horizontal="left"/>
    </xf>
    <xf numFmtId="3" fontId="22" fillId="0" borderId="4" xfId="5" applyNumberFormat="1" applyFont="1" applyBorder="1" applyAlignment="1">
      <alignment horizontal="right"/>
    </xf>
    <xf numFmtId="3" fontId="23" fillId="0" borderId="4" xfId="5" applyNumberFormat="1" applyFont="1" applyBorder="1" applyAlignment="1">
      <alignment horizontal="right"/>
    </xf>
    <xf numFmtId="3" fontId="22" fillId="0" borderId="4" xfId="5" applyNumberFormat="1" applyFont="1" applyBorder="1"/>
    <xf numFmtId="0" fontId="22" fillId="0" borderId="0" xfId="5" applyFont="1"/>
    <xf numFmtId="0" fontId="23" fillId="0" borderId="0" xfId="5" applyFont="1" applyAlignment="1">
      <alignment vertical="center"/>
    </xf>
    <xf numFmtId="4" fontId="20" fillId="4" borderId="0" xfId="0" applyNumberFormat="1" applyFont="1" applyFill="1"/>
    <xf numFmtId="4" fontId="4" fillId="5" borderId="0" xfId="0" applyNumberFormat="1" applyFont="1" applyFill="1"/>
    <xf numFmtId="4" fontId="4" fillId="3" borderId="0" xfId="0" applyNumberFormat="1" applyFont="1" applyFill="1"/>
    <xf numFmtId="4" fontId="4" fillId="5" borderId="3" xfId="0" applyNumberFormat="1" applyFont="1" applyFill="1" applyBorder="1" applyAlignment="1">
      <alignment horizontal="center"/>
    </xf>
    <xf numFmtId="4" fontId="4" fillId="5" borderId="3" xfId="0" applyNumberFormat="1" applyFont="1" applyFill="1" applyBorder="1"/>
    <xf numFmtId="4" fontId="20" fillId="0" borderId="0" xfId="0" applyNumberFormat="1" applyFont="1"/>
    <xf numFmtId="9" fontId="4" fillId="5" borderId="3" xfId="3" applyFont="1" applyFill="1" applyBorder="1" applyAlignment="1">
      <alignment horizontal="right"/>
    </xf>
    <xf numFmtId="9" fontId="0" fillId="0" borderId="2" xfId="3" applyFont="1" applyFill="1" applyBorder="1" applyAlignment="1">
      <alignment horizontal="right"/>
    </xf>
    <xf numFmtId="9" fontId="5" fillId="0" borderId="2" xfId="3" applyFont="1" applyFill="1" applyBorder="1" applyAlignment="1">
      <alignment horizontal="right"/>
    </xf>
    <xf numFmtId="9" fontId="0" fillId="0" borderId="2" xfId="3" applyFont="1" applyBorder="1" applyAlignment="1">
      <alignment horizontal="right"/>
    </xf>
    <xf numFmtId="3" fontId="22" fillId="6" borderId="4" xfId="8" applyNumberFormat="1" applyFont="1" applyFill="1" applyBorder="1" applyAlignment="1">
      <alignment horizontal="right"/>
    </xf>
    <xf numFmtId="3" fontId="23" fillId="0" borderId="0" xfId="5" applyNumberFormat="1" applyFont="1" applyAlignment="1">
      <alignment vertical="center"/>
    </xf>
    <xf numFmtId="3" fontId="22" fillId="0" borderId="0" xfId="8" applyNumberFormat="1" applyFont="1"/>
    <xf numFmtId="0" fontId="0" fillId="0" borderId="2" xfId="0" applyBorder="1" applyAlignment="1">
      <alignment horizontal="left" vertical="top"/>
    </xf>
    <xf numFmtId="0" fontId="23" fillId="0" borderId="4" xfId="5" applyFont="1" applyBorder="1" applyAlignment="1">
      <alignment vertical="center"/>
    </xf>
    <xf numFmtId="3" fontId="23" fillId="0" borderId="4" xfId="5" applyNumberFormat="1" applyFont="1" applyBorder="1" applyAlignment="1">
      <alignment vertical="center"/>
    </xf>
    <xf numFmtId="0" fontId="23" fillId="0" borderId="0" xfId="5" applyFont="1" applyAlignment="1">
      <alignment horizontal="center"/>
    </xf>
    <xf numFmtId="3" fontId="32" fillId="2" borderId="4" xfId="8" applyNumberFormat="1" applyFont="1" applyFill="1" applyBorder="1" applyAlignment="1">
      <alignment horizontal="right"/>
    </xf>
    <xf numFmtId="3" fontId="30" fillId="0" borderId="4" xfId="9" applyNumberFormat="1" applyFont="1" applyBorder="1" applyAlignment="1">
      <alignment horizontal="right" vertical="center" wrapText="1"/>
    </xf>
    <xf numFmtId="3" fontId="33" fillId="0" borderId="4" xfId="9" applyNumberFormat="1" applyFont="1" applyBorder="1" applyAlignment="1">
      <alignment horizontal="right" wrapText="1"/>
    </xf>
    <xf numFmtId="3" fontId="33" fillId="0" borderId="4" xfId="5" applyNumberFormat="1" applyFont="1" applyBorder="1" applyAlignment="1">
      <alignment horizontal="right"/>
    </xf>
    <xf numFmtId="3" fontId="30" fillId="0" borderId="4" xfId="5" applyNumberFormat="1" applyFont="1" applyBorder="1" applyAlignment="1">
      <alignment horizontal="right"/>
    </xf>
    <xf numFmtId="3" fontId="30" fillId="0" borderId="4" xfId="5" applyNumberFormat="1" applyFont="1" applyBorder="1"/>
    <xf numFmtId="3" fontId="33" fillId="0" borderId="4" xfId="5" applyNumberFormat="1" applyFont="1" applyBorder="1" applyAlignment="1">
      <alignment vertical="center"/>
    </xf>
    <xf numFmtId="0" fontId="33" fillId="0" borderId="0" xfId="5" applyFont="1"/>
    <xf numFmtId="9" fontId="23" fillId="0" borderId="4" xfId="3" applyFont="1" applyFill="1" applyBorder="1" applyAlignment="1">
      <alignment horizontal="center" vertical="center"/>
    </xf>
    <xf numFmtId="3" fontId="22" fillId="0" borderId="5" xfId="6" quotePrefix="1" applyNumberFormat="1" applyFont="1" applyBorder="1" applyAlignment="1">
      <alignment horizontal="right" vertical="center" wrapText="1"/>
    </xf>
    <xf numFmtId="3" fontId="22" fillId="0" borderId="4" xfId="9" applyNumberFormat="1" applyFont="1" applyBorder="1" applyAlignment="1">
      <alignment horizontal="right" wrapText="1"/>
    </xf>
    <xf numFmtId="3" fontId="23" fillId="0" borderId="4" xfId="9" applyNumberFormat="1" applyFont="1" applyBorder="1" applyAlignment="1">
      <alignment horizontal="right" wrapText="1"/>
    </xf>
    <xf numFmtId="3" fontId="22" fillId="0" borderId="4" xfId="9" applyNumberFormat="1" applyFont="1" applyBorder="1" applyAlignment="1">
      <alignment horizontal="right" vertical="center" wrapText="1"/>
    </xf>
    <xf numFmtId="3" fontId="21" fillId="6" borderId="4" xfId="9" applyNumberFormat="1" applyFont="1" applyFill="1" applyBorder="1" applyAlignment="1">
      <alignment horizontal="right" vertical="center" wrapText="1"/>
    </xf>
    <xf numFmtId="3" fontId="18" fillId="6" borderId="4" xfId="9" applyNumberFormat="1" applyFont="1" applyFill="1" applyBorder="1" applyAlignment="1">
      <alignment horizontal="right" wrapText="1"/>
    </xf>
    <xf numFmtId="3" fontId="23" fillId="6" borderId="4" xfId="5" applyNumberFormat="1" applyFont="1" applyFill="1" applyBorder="1" applyAlignment="1">
      <alignment horizontal="right"/>
    </xf>
    <xf numFmtId="3" fontId="22" fillId="6" borderId="4" xfId="5" applyNumberFormat="1" applyFont="1" applyFill="1" applyBorder="1" applyAlignment="1">
      <alignment horizontal="right"/>
    </xf>
    <xf numFmtId="3" fontId="22" fillId="6" borderId="4" xfId="5" applyNumberFormat="1" applyFont="1" applyFill="1" applyBorder="1"/>
    <xf numFmtId="3" fontId="23" fillId="6" borderId="4" xfId="5" applyNumberFormat="1" applyFont="1" applyFill="1" applyBorder="1" applyAlignment="1">
      <alignment vertical="center"/>
    </xf>
    <xf numFmtId="0" fontId="23" fillId="6" borderId="0" xfId="5" applyFont="1" applyFill="1"/>
    <xf numFmtId="3" fontId="26" fillId="0" borderId="0" xfId="8" applyNumberFormat="1" applyFont="1"/>
    <xf numFmtId="4" fontId="0" fillId="6" borderId="0" xfId="0" applyNumberFormat="1" applyFill="1"/>
    <xf numFmtId="3" fontId="0" fillId="6" borderId="2" xfId="0" applyNumberFormat="1" applyFill="1" applyBorder="1" applyAlignment="1">
      <alignment horizontal="right"/>
    </xf>
    <xf numFmtId="3" fontId="0" fillId="0" borderId="2" xfId="0" applyNumberFormat="1" applyBorder="1" applyAlignment="1">
      <alignment horizontal="right"/>
    </xf>
    <xf numFmtId="3" fontId="4" fillId="5" borderId="3" xfId="0" applyNumberFormat="1" applyFont="1" applyFill="1" applyBorder="1" applyAlignment="1">
      <alignment horizontal="right"/>
    </xf>
    <xf numFmtId="3" fontId="5" fillId="6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4" fillId="7" borderId="2" xfId="0" applyNumberFormat="1" applyFont="1" applyFill="1" applyBorder="1" applyAlignment="1">
      <alignment horizontal="center"/>
    </xf>
    <xf numFmtId="4" fontId="4" fillId="7" borderId="2" xfId="0" applyNumberFormat="1" applyFont="1" applyFill="1" applyBorder="1"/>
    <xf numFmtId="3" fontId="4" fillId="7" borderId="2" xfId="0" applyNumberFormat="1" applyFont="1" applyFill="1" applyBorder="1" applyAlignment="1">
      <alignment horizontal="right"/>
    </xf>
    <xf numFmtId="9" fontId="4" fillId="7" borderId="2" xfId="3" applyFont="1" applyFill="1" applyBorder="1" applyAlignment="1">
      <alignment horizontal="right"/>
    </xf>
    <xf numFmtId="0" fontId="4" fillId="7" borderId="2" xfId="0" applyFont="1" applyFill="1" applyBorder="1"/>
    <xf numFmtId="0" fontId="23" fillId="0" borderId="4" xfId="8" applyFont="1" applyBorder="1" applyAlignment="1">
      <alignment horizontal="center"/>
    </xf>
    <xf numFmtId="0" fontId="23" fillId="0" borderId="4" xfId="8" applyFont="1" applyBorder="1"/>
    <xf numFmtId="0" fontId="18" fillId="0" borderId="4" xfId="9" applyFont="1" applyBorder="1" applyAlignment="1">
      <alignment horizontal="left" vertical="center" wrapText="1"/>
    </xf>
    <xf numFmtId="3" fontId="18" fillId="6" borderId="4" xfId="9" applyNumberFormat="1" applyFont="1" applyFill="1" applyBorder="1" applyAlignment="1">
      <alignment horizontal="right" vertical="center" wrapText="1"/>
    </xf>
    <xf numFmtId="3" fontId="23" fillId="0" borderId="4" xfId="9" applyNumberFormat="1" applyFont="1" applyBorder="1" applyAlignment="1">
      <alignment horizontal="right" vertical="center" wrapText="1"/>
    </xf>
    <xf numFmtId="3" fontId="18" fillId="0" borderId="4" xfId="9" applyNumberFormat="1" applyFont="1" applyBorder="1" applyAlignment="1">
      <alignment horizontal="right" vertical="center" wrapText="1"/>
    </xf>
    <xf numFmtId="4" fontId="4" fillId="6" borderId="0" xfId="0" applyNumberFormat="1" applyFont="1" applyFill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/>
    <xf numFmtId="3" fontId="0" fillId="6" borderId="3" xfId="0" applyNumberFormat="1" applyFill="1" applyBorder="1" applyAlignment="1">
      <alignment horizontal="right"/>
    </xf>
    <xf numFmtId="3" fontId="0" fillId="0" borderId="3" xfId="0" applyNumberFormat="1" applyBorder="1" applyAlignment="1">
      <alignment horizontal="right"/>
    </xf>
    <xf numFmtId="4" fontId="5" fillId="6" borderId="2" xfId="0" applyNumberFormat="1" applyFont="1" applyFill="1" applyBorder="1"/>
    <xf numFmtId="9" fontId="5" fillId="6" borderId="2" xfId="3" applyFont="1" applyFill="1" applyBorder="1" applyAlignment="1">
      <alignment horizontal="right"/>
    </xf>
    <xf numFmtId="0" fontId="5" fillId="6" borderId="2" xfId="0" applyFont="1" applyFill="1" applyBorder="1"/>
    <xf numFmtId="4" fontId="5" fillId="6" borderId="0" xfId="0" applyNumberFormat="1" applyFont="1" applyFill="1"/>
    <xf numFmtId="0" fontId="34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36" fillId="8" borderId="7" xfId="0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38" fillId="8" borderId="7" xfId="0" applyNumberFormat="1" applyFont="1" applyFill="1" applyBorder="1" applyAlignment="1" applyProtection="1">
      <alignment horizontal="center" vertical="center" wrapText="1"/>
    </xf>
    <xf numFmtId="0" fontId="39" fillId="6" borderId="4" xfId="0" applyNumberFormat="1" applyFont="1" applyFill="1" applyBorder="1" applyAlignment="1" applyProtection="1">
      <alignment horizontal="left" vertical="center" wrapText="1"/>
    </xf>
    <xf numFmtId="3" fontId="11" fillId="6" borderId="4" xfId="0" applyNumberFormat="1" applyFont="1" applyFill="1" applyBorder="1" applyAlignment="1">
      <alignment horizontal="right"/>
    </xf>
    <xf numFmtId="0" fontId="0" fillId="0" borderId="4" xfId="0" applyBorder="1"/>
    <xf numFmtId="0" fontId="25" fillId="6" borderId="4" xfId="0" applyNumberFormat="1" applyFont="1" applyFill="1" applyBorder="1" applyAlignment="1" applyProtection="1">
      <alignment horizontal="left" vertical="center" wrapText="1"/>
    </xf>
    <xf numFmtId="0" fontId="25" fillId="6" borderId="4" xfId="0" quotePrefix="1" applyFont="1" applyFill="1" applyBorder="1" applyAlignment="1">
      <alignment horizontal="left" vertical="center"/>
    </xf>
    <xf numFmtId="0" fontId="25" fillId="6" borderId="4" xfId="0" quotePrefix="1" applyFont="1" applyFill="1" applyBorder="1" applyAlignment="1">
      <alignment horizontal="left" vertical="center" wrapText="1"/>
    </xf>
    <xf numFmtId="0" fontId="40" fillId="6" borderId="4" xfId="0" quotePrefix="1" applyFont="1" applyFill="1" applyBorder="1" applyAlignment="1">
      <alignment horizontal="left" vertical="center"/>
    </xf>
    <xf numFmtId="0" fontId="40" fillId="6" borderId="4" xfId="0" quotePrefix="1" applyFont="1" applyFill="1" applyBorder="1" applyAlignment="1">
      <alignment horizontal="left" vertical="center" wrapText="1"/>
    </xf>
    <xf numFmtId="0" fontId="39" fillId="6" borderId="4" xfId="0" applyFont="1" applyFill="1" applyBorder="1" applyAlignment="1">
      <alignment horizontal="left" vertical="center"/>
    </xf>
    <xf numFmtId="0" fontId="39" fillId="6" borderId="4" xfId="0" applyNumberFormat="1" applyFont="1" applyFill="1" applyBorder="1" applyAlignment="1" applyProtection="1">
      <alignment horizontal="left" vertical="center"/>
    </xf>
    <xf numFmtId="0" fontId="39" fillId="6" borderId="4" xfId="0" applyNumberFormat="1" applyFont="1" applyFill="1" applyBorder="1" applyAlignment="1" applyProtection="1">
      <alignment vertical="center" wrapText="1"/>
    </xf>
    <xf numFmtId="0" fontId="25" fillId="6" borderId="4" xfId="0" applyNumberFormat="1" applyFont="1" applyFill="1" applyBorder="1" applyAlignment="1" applyProtection="1">
      <alignment vertical="center" wrapText="1"/>
    </xf>
    <xf numFmtId="3" fontId="11" fillId="6" borderId="4" xfId="0" applyNumberFormat="1" applyFont="1" applyFill="1" applyBorder="1" applyAlignment="1" applyProtection="1">
      <alignment horizontal="right" wrapText="1"/>
    </xf>
    <xf numFmtId="0" fontId="25" fillId="6" borderId="4" xfId="0" applyFont="1" applyFill="1" applyBorder="1" applyAlignment="1">
      <alignment horizontal="left" vertical="center"/>
    </xf>
    <xf numFmtId="0" fontId="0" fillId="0" borderId="2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  <xf numFmtId="3" fontId="0" fillId="6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9" fontId="0" fillId="0" borderId="0" xfId="3" applyFont="1" applyFill="1" applyBorder="1" applyAlignment="1">
      <alignment horizontal="right"/>
    </xf>
    <xf numFmtId="3" fontId="11" fillId="6" borderId="4" xfId="0" applyNumberFormat="1" applyFont="1" applyFill="1" applyBorder="1" applyAlignment="1">
      <alignment horizontal="center"/>
    </xf>
    <xf numFmtId="2" fontId="0" fillId="0" borderId="0" xfId="0" applyNumberFormat="1"/>
    <xf numFmtId="3" fontId="0" fillId="0" borderId="4" xfId="0" applyNumberFormat="1" applyBorder="1" applyAlignment="1">
      <alignment horizontal="center"/>
    </xf>
    <xf numFmtId="9" fontId="0" fillId="0" borderId="4" xfId="3" applyFont="1" applyBorder="1"/>
    <xf numFmtId="0" fontId="0" fillId="7" borderId="2" xfId="0" applyFill="1" applyBorder="1" applyAlignment="1">
      <alignment horizontal="center"/>
    </xf>
    <xf numFmtId="0" fontId="4" fillId="7" borderId="3" xfId="0" applyFont="1" applyFill="1" applyBorder="1" applyAlignment="1">
      <alignment horizontal="left"/>
    </xf>
    <xf numFmtId="0" fontId="4" fillId="7" borderId="3" xfId="0" applyFont="1" applyFill="1" applyBorder="1"/>
    <xf numFmtId="3" fontId="0" fillId="7" borderId="3" xfId="0" applyNumberFormat="1" applyFill="1" applyBorder="1" applyAlignment="1">
      <alignment horizontal="right"/>
    </xf>
    <xf numFmtId="9" fontId="0" fillId="7" borderId="2" xfId="3" applyFont="1" applyFill="1" applyBorder="1" applyAlignment="1">
      <alignment horizontal="right"/>
    </xf>
    <xf numFmtId="0" fontId="15" fillId="0" borderId="0" xfId="5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7" fillId="0" borderId="0" xfId="6" quotePrefix="1" applyFont="1" applyAlignment="1">
      <alignment horizontal="center" vertical="center"/>
    </xf>
    <xf numFmtId="4" fontId="22" fillId="0" borderId="0" xfId="7" applyNumberFormat="1" applyFont="1" applyBorder="1" applyAlignment="1">
      <alignment horizontal="center" vertical="center" wrapText="1"/>
    </xf>
    <xf numFmtId="9" fontId="21" fillId="0" borderId="0" xfId="3" applyFont="1" applyFill="1" applyBorder="1" applyAlignment="1" applyProtection="1">
      <alignment horizontal="center" vertical="center"/>
    </xf>
    <xf numFmtId="9" fontId="21" fillId="0" borderId="4" xfId="15" applyNumberFormat="1" applyFont="1" applyBorder="1" applyAlignment="1">
      <alignment horizontal="right"/>
    </xf>
    <xf numFmtId="0" fontId="22" fillId="9" borderId="6" xfId="8" applyFont="1" applyFill="1" applyBorder="1" applyAlignment="1">
      <alignment horizontal="center" vertical="center" wrapText="1"/>
    </xf>
    <xf numFmtId="0" fontId="28" fillId="9" borderId="4" xfId="15" applyFont="1" applyFill="1" applyBorder="1" applyAlignment="1">
      <alignment horizontal="center" vertical="center" wrapText="1"/>
    </xf>
    <xf numFmtId="3" fontId="23" fillId="9" borderId="4" xfId="7" applyNumberFormat="1" applyFont="1" applyFill="1" applyBorder="1" applyAlignment="1">
      <alignment horizontal="center" vertical="center" wrapText="1"/>
    </xf>
    <xf numFmtId="4" fontId="29" fillId="9" borderId="4" xfId="7" applyNumberFormat="1" applyFont="1" applyFill="1" applyBorder="1" applyAlignment="1">
      <alignment horizontal="center" vertical="center" wrapText="1"/>
    </xf>
    <xf numFmtId="0" fontId="18" fillId="9" borderId="5" xfId="6" quotePrefix="1" applyFont="1" applyFill="1" applyBorder="1" applyAlignment="1">
      <alignment horizontal="center" vertical="center" wrapText="1"/>
    </xf>
    <xf numFmtId="9" fontId="5" fillId="9" borderId="2" xfId="3" applyFont="1" applyFill="1" applyBorder="1" applyAlignment="1">
      <alignment horizontal="right"/>
    </xf>
    <xf numFmtId="0" fontId="36" fillId="9" borderId="4" xfId="0" applyNumberFormat="1" applyFont="1" applyFill="1" applyBorder="1" applyAlignment="1" applyProtection="1">
      <alignment horizontal="center" vertical="center" wrapText="1"/>
    </xf>
    <xf numFmtId="0" fontId="21" fillId="9" borderId="4" xfId="15" quotePrefix="1" applyFont="1" applyFill="1" applyBorder="1" applyAlignment="1">
      <alignment horizontal="center" vertical="center" wrapText="1"/>
    </xf>
    <xf numFmtId="9" fontId="22" fillId="6" borderId="4" xfId="3" applyFont="1" applyFill="1" applyBorder="1" applyAlignment="1">
      <alignment horizontal="center"/>
    </xf>
    <xf numFmtId="4" fontId="22" fillId="9" borderId="4" xfId="7" applyNumberFormat="1" applyFont="1" applyFill="1" applyBorder="1" applyAlignment="1">
      <alignment horizontal="center" vertical="center" wrapText="1"/>
    </xf>
    <xf numFmtId="0" fontId="21" fillId="9" borderId="5" xfId="6" quotePrefix="1" applyFont="1" applyFill="1" applyBorder="1" applyAlignment="1">
      <alignment horizontal="center" vertical="center" wrapText="1"/>
    </xf>
    <xf numFmtId="9" fontId="23" fillId="0" borderId="4" xfId="3" applyFont="1" applyFill="1" applyBorder="1" applyAlignment="1">
      <alignment horizontal="center"/>
    </xf>
    <xf numFmtId="9" fontId="23" fillId="0" borderId="4" xfId="3" applyFont="1" applyFill="1" applyBorder="1" applyAlignment="1">
      <alignment horizontal="center" vertical="center"/>
    </xf>
    <xf numFmtId="4" fontId="22" fillId="9" borderId="6" xfId="7" applyNumberFormat="1" applyFont="1" applyFill="1" applyBorder="1" applyAlignment="1">
      <alignment horizontal="center" vertical="center" wrapText="1"/>
    </xf>
    <xf numFmtId="0" fontId="22" fillId="9" borderId="5" xfId="6" quotePrefix="1" applyFont="1" applyFill="1" applyBorder="1" applyAlignment="1">
      <alignment horizontal="center" vertical="center" wrapText="1"/>
    </xf>
    <xf numFmtId="4" fontId="19" fillId="9" borderId="4" xfId="7" applyNumberFormat="1" applyFont="1" applyFill="1" applyBorder="1" applyAlignment="1">
      <alignment horizontal="center" vertical="center" wrapText="1"/>
    </xf>
    <xf numFmtId="0" fontId="27" fillId="9" borderId="7" xfId="8" applyFont="1" applyFill="1" applyBorder="1" applyAlignment="1">
      <alignment horizontal="center" vertical="center" wrapText="1"/>
    </xf>
    <xf numFmtId="0" fontId="28" fillId="9" borderId="5" xfId="6" quotePrefix="1" applyFont="1" applyFill="1" applyBorder="1" applyAlignment="1">
      <alignment horizontal="center" vertical="center" wrapText="1"/>
    </xf>
    <xf numFmtId="0" fontId="29" fillId="9" borderId="5" xfId="6" quotePrefix="1" applyFont="1" applyFill="1" applyBorder="1" applyAlignment="1">
      <alignment horizontal="center" vertical="center" wrapText="1"/>
    </xf>
    <xf numFmtId="3" fontId="29" fillId="9" borderId="4" xfId="7" applyNumberFormat="1" applyFont="1" applyFill="1" applyBorder="1" applyAlignment="1">
      <alignment horizontal="center" vertical="center" wrapText="1"/>
    </xf>
    <xf numFmtId="0" fontId="26" fillId="9" borderId="4" xfId="8" applyFont="1" applyFill="1" applyBorder="1" applyAlignment="1">
      <alignment horizontal="left"/>
    </xf>
    <xf numFmtId="0" fontId="20" fillId="9" borderId="4" xfId="9" applyFont="1" applyFill="1" applyBorder="1" applyAlignment="1">
      <alignment horizontal="left" wrapText="1"/>
    </xf>
    <xf numFmtId="3" fontId="26" fillId="9" borderId="4" xfId="8" applyNumberFormat="1" applyFont="1" applyFill="1" applyBorder="1" applyAlignment="1">
      <alignment horizontal="right"/>
    </xf>
    <xf numFmtId="9" fontId="26" fillId="9" borderId="4" xfId="3" applyFont="1" applyFill="1" applyBorder="1" applyAlignment="1">
      <alignment horizontal="center"/>
    </xf>
    <xf numFmtId="0" fontId="22" fillId="9" borderId="5" xfId="8" applyFont="1" applyFill="1" applyBorder="1" applyAlignment="1">
      <alignment horizontal="center" vertical="center" wrapText="1"/>
    </xf>
    <xf numFmtId="0" fontId="27" fillId="9" borderId="5" xfId="8" applyFont="1" applyFill="1" applyBorder="1" applyAlignment="1">
      <alignment horizontal="center" vertical="center" wrapText="1"/>
    </xf>
    <xf numFmtId="0" fontId="22" fillId="9" borderId="5" xfId="5" applyFont="1" applyFill="1" applyBorder="1" applyAlignment="1">
      <alignment horizontal="center" vertical="center" wrapText="1"/>
    </xf>
    <xf numFmtId="0" fontId="22" fillId="9" borderId="6" xfId="5" applyFont="1" applyFill="1" applyBorder="1" applyAlignment="1">
      <alignment horizontal="center" vertical="center" wrapText="1"/>
    </xf>
    <xf numFmtId="4" fontId="30" fillId="9" borderId="4" xfId="7" applyNumberFormat="1" applyFont="1" applyFill="1" applyBorder="1" applyAlignment="1">
      <alignment horizontal="center" vertical="center" wrapText="1"/>
    </xf>
    <xf numFmtId="0" fontId="22" fillId="9" borderId="7" xfId="5" applyFont="1" applyFill="1" applyBorder="1" applyAlignment="1">
      <alignment horizontal="center" vertical="center" wrapText="1"/>
    </xf>
    <xf numFmtId="3" fontId="31" fillId="9" borderId="4" xfId="7" applyNumberFormat="1" applyFont="1" applyFill="1" applyBorder="1" applyAlignment="1">
      <alignment horizontal="center" vertical="center" wrapText="1"/>
    </xf>
    <xf numFmtId="3" fontId="32" fillId="9" borderId="4" xfId="8" applyNumberFormat="1" applyFont="1" applyFill="1" applyBorder="1" applyAlignment="1">
      <alignment horizontal="right"/>
    </xf>
    <xf numFmtId="4" fontId="20" fillId="9" borderId="4" xfId="0" applyNumberFormat="1" applyFont="1" applyFill="1" applyBorder="1" applyAlignment="1">
      <alignment horizontal="center"/>
    </xf>
    <xf numFmtId="4" fontId="20" fillId="9" borderId="4" xfId="0" applyNumberFormat="1" applyFont="1" applyFill="1" applyBorder="1"/>
    <xf numFmtId="3" fontId="20" fillId="9" borderId="4" xfId="0" applyNumberFormat="1" applyFont="1" applyFill="1" applyBorder="1" applyAlignment="1">
      <alignment horizontal="right"/>
    </xf>
    <xf numFmtId="4" fontId="4" fillId="9" borderId="3" xfId="0" applyNumberFormat="1" applyFont="1" applyFill="1" applyBorder="1" applyAlignment="1">
      <alignment horizontal="center"/>
    </xf>
    <xf numFmtId="4" fontId="4" fillId="9" borderId="2" xfId="0" applyNumberFormat="1" applyFont="1" applyFill="1" applyBorder="1"/>
    <xf numFmtId="3" fontId="4" fillId="9" borderId="3" xfId="0" applyNumberFormat="1" applyFont="1" applyFill="1" applyBorder="1" applyAlignment="1">
      <alignment horizontal="right"/>
    </xf>
    <xf numFmtId="9" fontId="4" fillId="9" borderId="3" xfId="3" applyFont="1" applyFill="1" applyBorder="1" applyAlignment="1">
      <alignment horizontal="right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15" fillId="0" borderId="0" xfId="5" applyFont="1" applyAlignment="1">
      <alignment horizontal="center" vertical="center" wrapText="1"/>
    </xf>
    <xf numFmtId="0" fontId="17" fillId="0" borderId="0" xfId="6" applyFont="1" applyAlignment="1">
      <alignment horizontal="center" vertical="center" wrapText="1"/>
    </xf>
    <xf numFmtId="0" fontId="17" fillId="0" borderId="0" xfId="6" applyFont="1" applyAlignment="1">
      <alignment horizontal="center" vertical="center"/>
    </xf>
    <xf numFmtId="0" fontId="17" fillId="0" borderId="0" xfId="6" quotePrefix="1" applyFont="1" applyAlignment="1">
      <alignment horizontal="center" vertical="center"/>
    </xf>
    <xf numFmtId="0" fontId="15" fillId="0" borderId="0" xfId="8" applyFont="1" applyAlignment="1">
      <alignment horizontal="center" vertical="center"/>
    </xf>
    <xf numFmtId="0" fontId="26" fillId="0" borderId="0" xfId="8" applyFont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26" fillId="0" borderId="1" xfId="5" applyFont="1" applyBorder="1" applyAlignment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6" fillId="8" borderId="5" xfId="0" applyNumberFormat="1" applyFont="1" applyFill="1" applyBorder="1" applyAlignment="1" applyProtection="1">
      <alignment horizontal="center" vertical="center" wrapText="1"/>
    </xf>
    <xf numFmtId="0" fontId="36" fillId="8" borderId="6" xfId="0" applyNumberFormat="1" applyFont="1" applyFill="1" applyBorder="1" applyAlignment="1" applyProtection="1">
      <alignment horizontal="center" vertical="center" wrapText="1"/>
    </xf>
    <xf numFmtId="0" fontId="36" fillId="8" borderId="7" xfId="0" applyNumberFormat="1" applyFont="1" applyFill="1" applyBorder="1" applyAlignment="1" applyProtection="1">
      <alignment horizontal="center" vertical="center" wrapText="1"/>
    </xf>
    <xf numFmtId="0" fontId="38" fillId="8" borderId="5" xfId="0" applyNumberFormat="1" applyFont="1" applyFill="1" applyBorder="1" applyAlignment="1" applyProtection="1">
      <alignment horizontal="center" vertical="center" wrapText="1"/>
    </xf>
    <xf numFmtId="0" fontId="38" fillId="8" borderId="6" xfId="0" applyNumberFormat="1" applyFont="1" applyFill="1" applyBorder="1" applyAlignment="1" applyProtection="1">
      <alignment horizontal="center" vertical="center" wrapText="1"/>
    </xf>
    <xf numFmtId="0" fontId="38" fillId="8" borderId="7" xfId="0" applyNumberFormat="1" applyFont="1" applyFill="1" applyBorder="1" applyAlignment="1" applyProtection="1">
      <alignment horizontal="center" vertical="center" wrapText="1"/>
    </xf>
  </cellXfs>
  <cellStyles count="17">
    <cellStyle name="Normal" xfId="0" builtinId="0"/>
    <cellStyle name="Normal 2" xfId="1" xr:uid="{00000000-0005-0000-0000-000001000000}"/>
    <cellStyle name="Normal 2 2" xfId="4" xr:uid="{00000000-0005-0000-0000-000002000000}"/>
    <cellStyle name="Normal 2 3" xfId="12" xr:uid="{F8F6033D-F7B3-4FB0-97AA-4405638C731A}"/>
    <cellStyle name="Normal 3" xfId="2" xr:uid="{00000000-0005-0000-0000-000003000000}"/>
    <cellStyle name="Normal 3 2" xfId="13" xr:uid="{0B0D6D9C-B6F4-4811-898D-0A770B3DA5E4}"/>
    <cellStyle name="Normal 4" xfId="5" xr:uid="{00000000-0005-0000-0000-000004000000}"/>
    <cellStyle name="Normal 4 2" xfId="14" xr:uid="{A5D58053-9EDF-42EB-A84D-AEBDD8682D49}"/>
    <cellStyle name="Normal 5" xfId="8" xr:uid="{00000000-0005-0000-0000-000005000000}"/>
    <cellStyle name="Normal 6" xfId="15" xr:uid="{A835036F-0602-4782-94C1-78EFC8A1317A}"/>
    <cellStyle name="Normal 7" xfId="16" xr:uid="{2FFA7312-7683-4466-8206-A585D249B075}"/>
    <cellStyle name="Obično_1Prihodi-rashodi2004" xfId="7" xr:uid="{00000000-0005-0000-0000-000006000000}"/>
    <cellStyle name="Obično_bilanca" xfId="6" xr:uid="{00000000-0005-0000-0000-000007000000}"/>
    <cellStyle name="Obično_List4" xfId="10" xr:uid="{00000000-0005-0000-0000-000008000000}"/>
    <cellStyle name="Obično_List5" xfId="11" xr:uid="{00000000-0005-0000-0000-000009000000}"/>
    <cellStyle name="Obično_List7" xfId="9" xr:uid="{00000000-0005-0000-0000-00000A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E849.92F18F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419100</xdr:colOff>
      <xdr:row>4</xdr:row>
      <xdr:rowOff>95250</xdr:rowOff>
    </xdr:from>
    <xdr:to>
      <xdr:col>19</xdr:col>
      <xdr:colOff>133350</xdr:colOff>
      <xdr:row>13</xdr:row>
      <xdr:rowOff>104775</xdr:rowOff>
    </xdr:to>
    <xdr:pic>
      <xdr:nvPicPr>
        <xdr:cNvPr id="2" name="Picture 1" descr="cid:image001.png@01D7E849.92F18F40">
          <a:extLst>
            <a:ext uri="{FF2B5EF4-FFF2-40B4-BE49-F238E27FC236}">
              <a16:creationId xmlns:a16="http://schemas.microsoft.com/office/drawing/2014/main" id="{E668DDC8-9CBD-4093-A06B-3C6096883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0175" y="857250"/>
          <a:ext cx="4591050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ijana/Documents/__________DOKUMENTI%202022/Financijska%20izvje&#353;&#263;a/02%20FI%20I-VI%202022/Podloga%20za%20izvr&#353;en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NSOLIDIRANI"/>
      <sheetName val="prorač. "/>
      <sheetName val="vanpror."/>
      <sheetName val="vanpror. prihodi"/>
      <sheetName val="PLAN RASHODA I IZDATAKA"/>
    </sheetNames>
    <sheetDataSet>
      <sheetData sheetId="0" refreshError="1">
        <row r="5">
          <cell r="D5">
            <v>1600</v>
          </cell>
        </row>
        <row r="192">
          <cell r="G192">
            <v>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2"/>
  <sheetViews>
    <sheetView workbookViewId="0">
      <selection activeCell="A29" sqref="A29"/>
    </sheetView>
  </sheetViews>
  <sheetFormatPr defaultColWidth="8.85546875" defaultRowHeight="15"/>
  <cols>
    <col min="1" max="16384" width="8.85546875" style="5"/>
  </cols>
  <sheetData>
    <row r="1" spans="1:9">
      <c r="A1" s="4"/>
      <c r="B1" s="4"/>
      <c r="C1" s="4"/>
      <c r="D1" s="4"/>
      <c r="E1" s="4"/>
      <c r="F1" s="4"/>
      <c r="G1" s="4"/>
    </row>
    <row r="2" spans="1:9" ht="26.25">
      <c r="A2" s="219" t="s">
        <v>153</v>
      </c>
      <c r="B2" s="219"/>
      <c r="C2" s="219"/>
      <c r="D2" s="219"/>
      <c r="E2" s="219"/>
      <c r="F2" s="219"/>
      <c r="G2" s="219"/>
      <c r="H2" s="219"/>
      <c r="I2" s="219"/>
    </row>
    <row r="3" spans="1:9" ht="26.25">
      <c r="A3" s="219" t="s">
        <v>154</v>
      </c>
      <c r="B3" s="219"/>
      <c r="C3" s="219"/>
      <c r="D3" s="219"/>
      <c r="E3" s="219"/>
      <c r="F3" s="219"/>
      <c r="G3" s="219"/>
      <c r="H3" s="219"/>
      <c r="I3" s="219"/>
    </row>
    <row r="4" spans="1:9">
      <c r="A4" s="4"/>
      <c r="B4" s="4"/>
      <c r="C4" s="4"/>
      <c r="D4" s="4"/>
      <c r="E4" s="4"/>
      <c r="F4" s="4"/>
      <c r="G4" s="4"/>
    </row>
    <row r="7" spans="1:9">
      <c r="A7" s="4"/>
      <c r="B7" s="4"/>
      <c r="C7" s="4"/>
      <c r="D7" s="4"/>
      <c r="E7" s="4"/>
      <c r="F7" s="4"/>
      <c r="G7" s="4"/>
    </row>
    <row r="8" spans="1:9" ht="21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</row>
    <row r="9" spans="1:9">
      <c r="A9" s="222"/>
      <c r="B9" s="222"/>
      <c r="C9" s="222"/>
      <c r="D9" s="222"/>
      <c r="E9" s="222"/>
      <c r="F9" s="222"/>
      <c r="G9" s="222"/>
      <c r="H9" s="222"/>
      <c r="I9" s="222"/>
    </row>
    <row r="10" spans="1:9">
      <c r="A10" s="222"/>
      <c r="B10" s="222"/>
      <c r="C10" s="222"/>
      <c r="D10" s="222"/>
      <c r="E10" s="222"/>
      <c r="F10" s="222"/>
      <c r="G10" s="222"/>
      <c r="H10" s="222"/>
      <c r="I10" s="222"/>
    </row>
    <row r="11" spans="1:9" ht="23.25">
      <c r="A11" s="220"/>
      <c r="B11" s="220"/>
      <c r="C11" s="220"/>
      <c r="D11" s="220"/>
      <c r="E11" s="220"/>
      <c r="F11" s="220"/>
      <c r="G11" s="220"/>
      <c r="H11" s="220"/>
      <c r="I11" s="220"/>
    </row>
    <row r="12" spans="1:9">
      <c r="A12" s="4"/>
      <c r="B12" s="4"/>
      <c r="C12" s="4"/>
      <c r="D12" s="4"/>
      <c r="E12" s="4"/>
      <c r="F12" s="4"/>
      <c r="G12" s="4"/>
    </row>
    <row r="14" spans="1:9">
      <c r="A14" s="4"/>
      <c r="B14" s="4"/>
      <c r="C14" s="4"/>
      <c r="D14" s="4"/>
      <c r="E14" s="4"/>
      <c r="F14" s="4"/>
      <c r="G14" s="4"/>
    </row>
    <row r="15" spans="1:9">
      <c r="A15" s="4"/>
      <c r="B15" s="4"/>
      <c r="C15" s="4"/>
      <c r="D15" s="4"/>
      <c r="E15" s="4"/>
      <c r="F15" s="4"/>
      <c r="G15" s="4"/>
    </row>
    <row r="16" spans="1:9">
      <c r="A16" s="4"/>
      <c r="B16" s="4"/>
      <c r="C16" s="4"/>
      <c r="D16" s="4"/>
      <c r="E16" s="4"/>
      <c r="F16" s="4"/>
      <c r="G16" s="4"/>
    </row>
    <row r="17" spans="1:9">
      <c r="A17" s="4"/>
      <c r="B17" s="4"/>
      <c r="C17" s="4"/>
      <c r="D17" s="4"/>
      <c r="E17" s="4"/>
      <c r="F17" s="4"/>
      <c r="G17" s="4"/>
    </row>
    <row r="18" spans="1:9">
      <c r="A18" s="4"/>
      <c r="B18" s="4"/>
      <c r="C18" s="4"/>
      <c r="D18" s="4"/>
      <c r="E18" s="4"/>
      <c r="F18" s="4"/>
      <c r="G18" s="4"/>
    </row>
    <row r="19" spans="1:9">
      <c r="A19" s="4"/>
      <c r="B19" s="4"/>
      <c r="C19" s="4"/>
      <c r="D19" s="4"/>
      <c r="E19" s="4"/>
      <c r="F19" s="4"/>
      <c r="G19" s="4"/>
    </row>
    <row r="20" spans="1:9">
      <c r="A20" s="4"/>
      <c r="B20" s="4"/>
      <c r="C20" s="4"/>
      <c r="D20" s="4"/>
      <c r="E20" s="4"/>
      <c r="F20" s="4"/>
      <c r="G20" s="4"/>
    </row>
    <row r="21" spans="1:9">
      <c r="A21" s="4"/>
      <c r="B21" s="4"/>
      <c r="C21" s="4"/>
      <c r="D21" s="4"/>
      <c r="E21" s="4"/>
      <c r="F21" s="4"/>
      <c r="G21" s="4"/>
    </row>
    <row r="22" spans="1:9">
      <c r="A22" s="4"/>
      <c r="B22" s="4"/>
      <c r="C22" s="4"/>
      <c r="D22" s="4"/>
      <c r="E22" s="4"/>
      <c r="F22" s="4"/>
      <c r="G22" s="4"/>
    </row>
    <row r="24" spans="1:9">
      <c r="A24" s="4"/>
      <c r="B24" s="4"/>
      <c r="C24" s="4"/>
      <c r="D24" s="4"/>
      <c r="E24" s="4"/>
      <c r="F24" s="4"/>
      <c r="G24" s="4"/>
    </row>
    <row r="25" spans="1:9">
      <c r="A25" s="4"/>
      <c r="B25" s="4"/>
      <c r="C25" s="4"/>
      <c r="D25" s="4"/>
      <c r="E25" s="4"/>
      <c r="F25" s="4"/>
      <c r="G25" s="4"/>
    </row>
    <row r="26" spans="1:9">
      <c r="A26" s="4"/>
      <c r="B26" s="4"/>
      <c r="C26" s="4"/>
      <c r="D26" s="4"/>
      <c r="E26" s="4"/>
      <c r="F26" s="4"/>
      <c r="G26" s="4"/>
    </row>
    <row r="27" spans="1:9">
      <c r="A27" s="4"/>
      <c r="B27" s="4"/>
      <c r="C27" s="4"/>
      <c r="D27" s="4"/>
      <c r="E27" s="4"/>
      <c r="F27" s="4"/>
      <c r="G27" s="4"/>
    </row>
    <row r="28" spans="1:9" ht="15.75">
      <c r="A28" s="221" t="s">
        <v>221</v>
      </c>
      <c r="B28" s="221"/>
      <c r="C28" s="221"/>
      <c r="D28" s="221"/>
      <c r="E28" s="221"/>
      <c r="F28" s="221"/>
      <c r="G28" s="221"/>
      <c r="H28" s="221"/>
      <c r="I28" s="221"/>
    </row>
    <row r="29" spans="1:9">
      <c r="A29" s="4"/>
      <c r="B29" s="4"/>
      <c r="C29" s="4"/>
      <c r="D29" s="4"/>
      <c r="E29" s="4"/>
      <c r="F29" s="4"/>
      <c r="G29" s="4"/>
    </row>
    <row r="30" spans="1:9">
      <c r="A30" s="4"/>
      <c r="B30" s="4"/>
      <c r="C30" s="4"/>
      <c r="D30" s="4"/>
      <c r="E30" s="4"/>
      <c r="F30" s="4"/>
      <c r="G30" s="4"/>
    </row>
    <row r="31" spans="1:9">
      <c r="A31" s="4"/>
      <c r="B31" s="4"/>
      <c r="C31" s="4"/>
      <c r="D31" s="4"/>
      <c r="E31" s="4"/>
      <c r="F31" s="4"/>
      <c r="G31" s="4"/>
    </row>
    <row r="32" spans="1:9">
      <c r="A32" s="4"/>
      <c r="B32" s="4"/>
      <c r="C32" s="4"/>
      <c r="D32" s="4"/>
      <c r="E32" s="4"/>
      <c r="F32" s="4"/>
      <c r="G32" s="4"/>
    </row>
  </sheetData>
  <mergeCells count="5">
    <mergeCell ref="A2:I2"/>
    <mergeCell ref="A3:I3"/>
    <mergeCell ref="A11:I11"/>
    <mergeCell ref="A28:I28"/>
    <mergeCell ref="A8:I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theme="8" tint="0.39997558519241921"/>
    <pageSetUpPr fitToPage="1"/>
  </sheetPr>
  <dimension ref="A2:K29"/>
  <sheetViews>
    <sheetView topLeftCell="A5" workbookViewId="0">
      <selection activeCell="I19" sqref="I19"/>
    </sheetView>
  </sheetViews>
  <sheetFormatPr defaultRowHeight="15.75"/>
  <cols>
    <col min="1" max="1" width="7.5703125" style="25" customWidth="1"/>
    <col min="2" max="2" width="40.28515625" style="25" bestFit="1" customWidth="1"/>
    <col min="3" max="3" width="13.28515625" style="25" bestFit="1" customWidth="1"/>
    <col min="4" max="4" width="16.7109375" style="25" customWidth="1"/>
    <col min="5" max="5" width="13.42578125" style="12" customWidth="1"/>
    <col min="6" max="7" width="10.5703125" style="12" customWidth="1"/>
    <col min="8" max="8" width="9.140625" style="12"/>
    <col min="9" max="9" width="14.7109375" style="12" customWidth="1"/>
    <col min="10" max="10" width="15" style="12" customWidth="1"/>
    <col min="11" max="11" width="15.85546875" style="12" customWidth="1"/>
    <col min="12" max="256" width="9.140625" style="12"/>
    <col min="257" max="257" width="7.5703125" style="12" customWidth="1"/>
    <col min="258" max="258" width="40.7109375" style="12" customWidth="1"/>
    <col min="259" max="259" width="13.42578125" style="12" customWidth="1"/>
    <col min="260" max="260" width="16.7109375" style="12" customWidth="1"/>
    <col min="261" max="261" width="13.42578125" style="12" customWidth="1"/>
    <col min="262" max="262" width="10.5703125" style="12" customWidth="1"/>
    <col min="263" max="263" width="11.28515625" style="12" customWidth="1"/>
    <col min="264" max="264" width="9.140625" style="12"/>
    <col min="265" max="265" width="14.7109375" style="12" customWidth="1"/>
    <col min="266" max="266" width="15" style="12" customWidth="1"/>
    <col min="267" max="267" width="15.85546875" style="12" customWidth="1"/>
    <col min="268" max="512" width="9.140625" style="12"/>
    <col min="513" max="513" width="7.5703125" style="12" customWidth="1"/>
    <col min="514" max="514" width="40.7109375" style="12" customWidth="1"/>
    <col min="515" max="515" width="13.42578125" style="12" customWidth="1"/>
    <col min="516" max="516" width="16.7109375" style="12" customWidth="1"/>
    <col min="517" max="517" width="13.42578125" style="12" customWidth="1"/>
    <col min="518" max="518" width="10.5703125" style="12" customWidth="1"/>
    <col min="519" max="519" width="11.28515625" style="12" customWidth="1"/>
    <col min="520" max="520" width="9.140625" style="12"/>
    <col min="521" max="521" width="14.7109375" style="12" customWidth="1"/>
    <col min="522" max="522" width="15" style="12" customWidth="1"/>
    <col min="523" max="523" width="15.85546875" style="12" customWidth="1"/>
    <col min="524" max="768" width="9.140625" style="12"/>
    <col min="769" max="769" width="7.5703125" style="12" customWidth="1"/>
    <col min="770" max="770" width="40.7109375" style="12" customWidth="1"/>
    <col min="771" max="771" width="13.42578125" style="12" customWidth="1"/>
    <col min="772" max="772" width="16.7109375" style="12" customWidth="1"/>
    <col min="773" max="773" width="13.42578125" style="12" customWidth="1"/>
    <col min="774" max="774" width="10.5703125" style="12" customWidth="1"/>
    <col min="775" max="775" width="11.28515625" style="12" customWidth="1"/>
    <col min="776" max="776" width="9.140625" style="12"/>
    <col min="777" max="777" width="14.7109375" style="12" customWidth="1"/>
    <col min="778" max="778" width="15" style="12" customWidth="1"/>
    <col min="779" max="779" width="15.85546875" style="12" customWidth="1"/>
    <col min="780" max="1024" width="9.140625" style="12"/>
    <col min="1025" max="1025" width="7.5703125" style="12" customWidth="1"/>
    <col min="1026" max="1026" width="40.7109375" style="12" customWidth="1"/>
    <col min="1027" max="1027" width="13.42578125" style="12" customWidth="1"/>
    <col min="1028" max="1028" width="16.7109375" style="12" customWidth="1"/>
    <col min="1029" max="1029" width="13.42578125" style="12" customWidth="1"/>
    <col min="1030" max="1030" width="10.5703125" style="12" customWidth="1"/>
    <col min="1031" max="1031" width="11.28515625" style="12" customWidth="1"/>
    <col min="1032" max="1032" width="9.140625" style="12"/>
    <col min="1033" max="1033" width="14.7109375" style="12" customWidth="1"/>
    <col min="1034" max="1034" width="15" style="12" customWidth="1"/>
    <col min="1035" max="1035" width="15.85546875" style="12" customWidth="1"/>
    <col min="1036" max="1280" width="9.140625" style="12"/>
    <col min="1281" max="1281" width="7.5703125" style="12" customWidth="1"/>
    <col min="1282" max="1282" width="40.7109375" style="12" customWidth="1"/>
    <col min="1283" max="1283" width="13.42578125" style="12" customWidth="1"/>
    <col min="1284" max="1284" width="16.7109375" style="12" customWidth="1"/>
    <col min="1285" max="1285" width="13.42578125" style="12" customWidth="1"/>
    <col min="1286" max="1286" width="10.5703125" style="12" customWidth="1"/>
    <col min="1287" max="1287" width="11.28515625" style="12" customWidth="1"/>
    <col min="1288" max="1288" width="9.140625" style="12"/>
    <col min="1289" max="1289" width="14.7109375" style="12" customWidth="1"/>
    <col min="1290" max="1290" width="15" style="12" customWidth="1"/>
    <col min="1291" max="1291" width="15.85546875" style="12" customWidth="1"/>
    <col min="1292" max="1536" width="9.140625" style="12"/>
    <col min="1537" max="1537" width="7.5703125" style="12" customWidth="1"/>
    <col min="1538" max="1538" width="40.7109375" style="12" customWidth="1"/>
    <col min="1539" max="1539" width="13.42578125" style="12" customWidth="1"/>
    <col min="1540" max="1540" width="16.7109375" style="12" customWidth="1"/>
    <col min="1541" max="1541" width="13.42578125" style="12" customWidth="1"/>
    <col min="1542" max="1542" width="10.5703125" style="12" customWidth="1"/>
    <col min="1543" max="1543" width="11.28515625" style="12" customWidth="1"/>
    <col min="1544" max="1544" width="9.140625" style="12"/>
    <col min="1545" max="1545" width="14.7109375" style="12" customWidth="1"/>
    <col min="1546" max="1546" width="15" style="12" customWidth="1"/>
    <col min="1547" max="1547" width="15.85546875" style="12" customWidth="1"/>
    <col min="1548" max="1792" width="9.140625" style="12"/>
    <col min="1793" max="1793" width="7.5703125" style="12" customWidth="1"/>
    <col min="1794" max="1794" width="40.7109375" style="12" customWidth="1"/>
    <col min="1795" max="1795" width="13.42578125" style="12" customWidth="1"/>
    <col min="1796" max="1796" width="16.7109375" style="12" customWidth="1"/>
    <col min="1797" max="1797" width="13.42578125" style="12" customWidth="1"/>
    <col min="1798" max="1798" width="10.5703125" style="12" customWidth="1"/>
    <col min="1799" max="1799" width="11.28515625" style="12" customWidth="1"/>
    <col min="1800" max="1800" width="9.140625" style="12"/>
    <col min="1801" max="1801" width="14.7109375" style="12" customWidth="1"/>
    <col min="1802" max="1802" width="15" style="12" customWidth="1"/>
    <col min="1803" max="1803" width="15.85546875" style="12" customWidth="1"/>
    <col min="1804" max="2048" width="9.140625" style="12"/>
    <col min="2049" max="2049" width="7.5703125" style="12" customWidth="1"/>
    <col min="2050" max="2050" width="40.7109375" style="12" customWidth="1"/>
    <col min="2051" max="2051" width="13.42578125" style="12" customWidth="1"/>
    <col min="2052" max="2052" width="16.7109375" style="12" customWidth="1"/>
    <col min="2053" max="2053" width="13.42578125" style="12" customWidth="1"/>
    <col min="2054" max="2054" width="10.5703125" style="12" customWidth="1"/>
    <col min="2055" max="2055" width="11.28515625" style="12" customWidth="1"/>
    <col min="2056" max="2056" width="9.140625" style="12"/>
    <col min="2057" max="2057" width="14.7109375" style="12" customWidth="1"/>
    <col min="2058" max="2058" width="15" style="12" customWidth="1"/>
    <col min="2059" max="2059" width="15.85546875" style="12" customWidth="1"/>
    <col min="2060" max="2304" width="9.140625" style="12"/>
    <col min="2305" max="2305" width="7.5703125" style="12" customWidth="1"/>
    <col min="2306" max="2306" width="40.7109375" style="12" customWidth="1"/>
    <col min="2307" max="2307" width="13.42578125" style="12" customWidth="1"/>
    <col min="2308" max="2308" width="16.7109375" style="12" customWidth="1"/>
    <col min="2309" max="2309" width="13.42578125" style="12" customWidth="1"/>
    <col min="2310" max="2310" width="10.5703125" style="12" customWidth="1"/>
    <col min="2311" max="2311" width="11.28515625" style="12" customWidth="1"/>
    <col min="2312" max="2312" width="9.140625" style="12"/>
    <col min="2313" max="2313" width="14.7109375" style="12" customWidth="1"/>
    <col min="2314" max="2314" width="15" style="12" customWidth="1"/>
    <col min="2315" max="2315" width="15.85546875" style="12" customWidth="1"/>
    <col min="2316" max="2560" width="9.140625" style="12"/>
    <col min="2561" max="2561" width="7.5703125" style="12" customWidth="1"/>
    <col min="2562" max="2562" width="40.7109375" style="12" customWidth="1"/>
    <col min="2563" max="2563" width="13.42578125" style="12" customWidth="1"/>
    <col min="2564" max="2564" width="16.7109375" style="12" customWidth="1"/>
    <col min="2565" max="2565" width="13.42578125" style="12" customWidth="1"/>
    <col min="2566" max="2566" width="10.5703125" style="12" customWidth="1"/>
    <col min="2567" max="2567" width="11.28515625" style="12" customWidth="1"/>
    <col min="2568" max="2568" width="9.140625" style="12"/>
    <col min="2569" max="2569" width="14.7109375" style="12" customWidth="1"/>
    <col min="2570" max="2570" width="15" style="12" customWidth="1"/>
    <col min="2571" max="2571" width="15.85546875" style="12" customWidth="1"/>
    <col min="2572" max="2816" width="9.140625" style="12"/>
    <col min="2817" max="2817" width="7.5703125" style="12" customWidth="1"/>
    <col min="2818" max="2818" width="40.7109375" style="12" customWidth="1"/>
    <col min="2819" max="2819" width="13.42578125" style="12" customWidth="1"/>
    <col min="2820" max="2820" width="16.7109375" style="12" customWidth="1"/>
    <col min="2821" max="2821" width="13.42578125" style="12" customWidth="1"/>
    <col min="2822" max="2822" width="10.5703125" style="12" customWidth="1"/>
    <col min="2823" max="2823" width="11.28515625" style="12" customWidth="1"/>
    <col min="2824" max="2824" width="9.140625" style="12"/>
    <col min="2825" max="2825" width="14.7109375" style="12" customWidth="1"/>
    <col min="2826" max="2826" width="15" style="12" customWidth="1"/>
    <col min="2827" max="2827" width="15.85546875" style="12" customWidth="1"/>
    <col min="2828" max="3072" width="9.140625" style="12"/>
    <col min="3073" max="3073" width="7.5703125" style="12" customWidth="1"/>
    <col min="3074" max="3074" width="40.7109375" style="12" customWidth="1"/>
    <col min="3075" max="3075" width="13.42578125" style="12" customWidth="1"/>
    <col min="3076" max="3076" width="16.7109375" style="12" customWidth="1"/>
    <col min="3077" max="3077" width="13.42578125" style="12" customWidth="1"/>
    <col min="3078" max="3078" width="10.5703125" style="12" customWidth="1"/>
    <col min="3079" max="3079" width="11.28515625" style="12" customWidth="1"/>
    <col min="3080" max="3080" width="9.140625" style="12"/>
    <col min="3081" max="3081" width="14.7109375" style="12" customWidth="1"/>
    <col min="3082" max="3082" width="15" style="12" customWidth="1"/>
    <col min="3083" max="3083" width="15.85546875" style="12" customWidth="1"/>
    <col min="3084" max="3328" width="9.140625" style="12"/>
    <col min="3329" max="3329" width="7.5703125" style="12" customWidth="1"/>
    <col min="3330" max="3330" width="40.7109375" style="12" customWidth="1"/>
    <col min="3331" max="3331" width="13.42578125" style="12" customWidth="1"/>
    <col min="3332" max="3332" width="16.7109375" style="12" customWidth="1"/>
    <col min="3333" max="3333" width="13.42578125" style="12" customWidth="1"/>
    <col min="3334" max="3334" width="10.5703125" style="12" customWidth="1"/>
    <col min="3335" max="3335" width="11.28515625" style="12" customWidth="1"/>
    <col min="3336" max="3336" width="9.140625" style="12"/>
    <col min="3337" max="3337" width="14.7109375" style="12" customWidth="1"/>
    <col min="3338" max="3338" width="15" style="12" customWidth="1"/>
    <col min="3339" max="3339" width="15.85546875" style="12" customWidth="1"/>
    <col min="3340" max="3584" width="9.140625" style="12"/>
    <col min="3585" max="3585" width="7.5703125" style="12" customWidth="1"/>
    <col min="3586" max="3586" width="40.7109375" style="12" customWidth="1"/>
    <col min="3587" max="3587" width="13.42578125" style="12" customWidth="1"/>
    <col min="3588" max="3588" width="16.7109375" style="12" customWidth="1"/>
    <col min="3589" max="3589" width="13.42578125" style="12" customWidth="1"/>
    <col min="3590" max="3590" width="10.5703125" style="12" customWidth="1"/>
    <col min="3591" max="3591" width="11.28515625" style="12" customWidth="1"/>
    <col min="3592" max="3592" width="9.140625" style="12"/>
    <col min="3593" max="3593" width="14.7109375" style="12" customWidth="1"/>
    <col min="3594" max="3594" width="15" style="12" customWidth="1"/>
    <col min="3595" max="3595" width="15.85546875" style="12" customWidth="1"/>
    <col min="3596" max="3840" width="9.140625" style="12"/>
    <col min="3841" max="3841" width="7.5703125" style="12" customWidth="1"/>
    <col min="3842" max="3842" width="40.7109375" style="12" customWidth="1"/>
    <col min="3843" max="3843" width="13.42578125" style="12" customWidth="1"/>
    <col min="3844" max="3844" width="16.7109375" style="12" customWidth="1"/>
    <col min="3845" max="3845" width="13.42578125" style="12" customWidth="1"/>
    <col min="3846" max="3846" width="10.5703125" style="12" customWidth="1"/>
    <col min="3847" max="3847" width="11.28515625" style="12" customWidth="1"/>
    <col min="3848" max="3848" width="9.140625" style="12"/>
    <col min="3849" max="3849" width="14.7109375" style="12" customWidth="1"/>
    <col min="3850" max="3850" width="15" style="12" customWidth="1"/>
    <col min="3851" max="3851" width="15.85546875" style="12" customWidth="1"/>
    <col min="3852" max="4096" width="9.140625" style="12"/>
    <col min="4097" max="4097" width="7.5703125" style="12" customWidth="1"/>
    <col min="4098" max="4098" width="40.7109375" style="12" customWidth="1"/>
    <col min="4099" max="4099" width="13.42578125" style="12" customWidth="1"/>
    <col min="4100" max="4100" width="16.7109375" style="12" customWidth="1"/>
    <col min="4101" max="4101" width="13.42578125" style="12" customWidth="1"/>
    <col min="4102" max="4102" width="10.5703125" style="12" customWidth="1"/>
    <col min="4103" max="4103" width="11.28515625" style="12" customWidth="1"/>
    <col min="4104" max="4104" width="9.140625" style="12"/>
    <col min="4105" max="4105" width="14.7109375" style="12" customWidth="1"/>
    <col min="4106" max="4106" width="15" style="12" customWidth="1"/>
    <col min="4107" max="4107" width="15.85546875" style="12" customWidth="1"/>
    <col min="4108" max="4352" width="9.140625" style="12"/>
    <col min="4353" max="4353" width="7.5703125" style="12" customWidth="1"/>
    <col min="4354" max="4354" width="40.7109375" style="12" customWidth="1"/>
    <col min="4355" max="4355" width="13.42578125" style="12" customWidth="1"/>
    <col min="4356" max="4356" width="16.7109375" style="12" customWidth="1"/>
    <col min="4357" max="4357" width="13.42578125" style="12" customWidth="1"/>
    <col min="4358" max="4358" width="10.5703125" style="12" customWidth="1"/>
    <col min="4359" max="4359" width="11.28515625" style="12" customWidth="1"/>
    <col min="4360" max="4360" width="9.140625" style="12"/>
    <col min="4361" max="4361" width="14.7109375" style="12" customWidth="1"/>
    <col min="4362" max="4362" width="15" style="12" customWidth="1"/>
    <col min="4363" max="4363" width="15.85546875" style="12" customWidth="1"/>
    <col min="4364" max="4608" width="9.140625" style="12"/>
    <col min="4609" max="4609" width="7.5703125" style="12" customWidth="1"/>
    <col min="4610" max="4610" width="40.7109375" style="12" customWidth="1"/>
    <col min="4611" max="4611" width="13.42578125" style="12" customWidth="1"/>
    <col min="4612" max="4612" width="16.7109375" style="12" customWidth="1"/>
    <col min="4613" max="4613" width="13.42578125" style="12" customWidth="1"/>
    <col min="4614" max="4614" width="10.5703125" style="12" customWidth="1"/>
    <col min="4615" max="4615" width="11.28515625" style="12" customWidth="1"/>
    <col min="4616" max="4616" width="9.140625" style="12"/>
    <col min="4617" max="4617" width="14.7109375" style="12" customWidth="1"/>
    <col min="4618" max="4618" width="15" style="12" customWidth="1"/>
    <col min="4619" max="4619" width="15.85546875" style="12" customWidth="1"/>
    <col min="4620" max="4864" width="9.140625" style="12"/>
    <col min="4865" max="4865" width="7.5703125" style="12" customWidth="1"/>
    <col min="4866" max="4866" width="40.7109375" style="12" customWidth="1"/>
    <col min="4867" max="4867" width="13.42578125" style="12" customWidth="1"/>
    <col min="4868" max="4868" width="16.7109375" style="12" customWidth="1"/>
    <col min="4869" max="4869" width="13.42578125" style="12" customWidth="1"/>
    <col min="4870" max="4870" width="10.5703125" style="12" customWidth="1"/>
    <col min="4871" max="4871" width="11.28515625" style="12" customWidth="1"/>
    <col min="4872" max="4872" width="9.140625" style="12"/>
    <col min="4873" max="4873" width="14.7109375" style="12" customWidth="1"/>
    <col min="4874" max="4874" width="15" style="12" customWidth="1"/>
    <col min="4875" max="4875" width="15.85546875" style="12" customWidth="1"/>
    <col min="4876" max="5120" width="9.140625" style="12"/>
    <col min="5121" max="5121" width="7.5703125" style="12" customWidth="1"/>
    <col min="5122" max="5122" width="40.7109375" style="12" customWidth="1"/>
    <col min="5123" max="5123" width="13.42578125" style="12" customWidth="1"/>
    <col min="5124" max="5124" width="16.7109375" style="12" customWidth="1"/>
    <col min="5125" max="5125" width="13.42578125" style="12" customWidth="1"/>
    <col min="5126" max="5126" width="10.5703125" style="12" customWidth="1"/>
    <col min="5127" max="5127" width="11.28515625" style="12" customWidth="1"/>
    <col min="5128" max="5128" width="9.140625" style="12"/>
    <col min="5129" max="5129" width="14.7109375" style="12" customWidth="1"/>
    <col min="5130" max="5130" width="15" style="12" customWidth="1"/>
    <col min="5131" max="5131" width="15.85546875" style="12" customWidth="1"/>
    <col min="5132" max="5376" width="9.140625" style="12"/>
    <col min="5377" max="5377" width="7.5703125" style="12" customWidth="1"/>
    <col min="5378" max="5378" width="40.7109375" style="12" customWidth="1"/>
    <col min="5379" max="5379" width="13.42578125" style="12" customWidth="1"/>
    <col min="5380" max="5380" width="16.7109375" style="12" customWidth="1"/>
    <col min="5381" max="5381" width="13.42578125" style="12" customWidth="1"/>
    <col min="5382" max="5382" width="10.5703125" style="12" customWidth="1"/>
    <col min="5383" max="5383" width="11.28515625" style="12" customWidth="1"/>
    <col min="5384" max="5384" width="9.140625" style="12"/>
    <col min="5385" max="5385" width="14.7109375" style="12" customWidth="1"/>
    <col min="5386" max="5386" width="15" style="12" customWidth="1"/>
    <col min="5387" max="5387" width="15.85546875" style="12" customWidth="1"/>
    <col min="5388" max="5632" width="9.140625" style="12"/>
    <col min="5633" max="5633" width="7.5703125" style="12" customWidth="1"/>
    <col min="5634" max="5634" width="40.7109375" style="12" customWidth="1"/>
    <col min="5635" max="5635" width="13.42578125" style="12" customWidth="1"/>
    <col min="5636" max="5636" width="16.7109375" style="12" customWidth="1"/>
    <col min="5637" max="5637" width="13.42578125" style="12" customWidth="1"/>
    <col min="5638" max="5638" width="10.5703125" style="12" customWidth="1"/>
    <col min="5639" max="5639" width="11.28515625" style="12" customWidth="1"/>
    <col min="5640" max="5640" width="9.140625" style="12"/>
    <col min="5641" max="5641" width="14.7109375" style="12" customWidth="1"/>
    <col min="5642" max="5642" width="15" style="12" customWidth="1"/>
    <col min="5643" max="5643" width="15.85546875" style="12" customWidth="1"/>
    <col min="5644" max="5888" width="9.140625" style="12"/>
    <col min="5889" max="5889" width="7.5703125" style="12" customWidth="1"/>
    <col min="5890" max="5890" width="40.7109375" style="12" customWidth="1"/>
    <col min="5891" max="5891" width="13.42578125" style="12" customWidth="1"/>
    <col min="5892" max="5892" width="16.7109375" style="12" customWidth="1"/>
    <col min="5893" max="5893" width="13.42578125" style="12" customWidth="1"/>
    <col min="5894" max="5894" width="10.5703125" style="12" customWidth="1"/>
    <col min="5895" max="5895" width="11.28515625" style="12" customWidth="1"/>
    <col min="5896" max="5896" width="9.140625" style="12"/>
    <col min="5897" max="5897" width="14.7109375" style="12" customWidth="1"/>
    <col min="5898" max="5898" width="15" style="12" customWidth="1"/>
    <col min="5899" max="5899" width="15.85546875" style="12" customWidth="1"/>
    <col min="5900" max="6144" width="9.140625" style="12"/>
    <col min="6145" max="6145" width="7.5703125" style="12" customWidth="1"/>
    <col min="6146" max="6146" width="40.7109375" style="12" customWidth="1"/>
    <col min="6147" max="6147" width="13.42578125" style="12" customWidth="1"/>
    <col min="6148" max="6148" width="16.7109375" style="12" customWidth="1"/>
    <col min="6149" max="6149" width="13.42578125" style="12" customWidth="1"/>
    <col min="6150" max="6150" width="10.5703125" style="12" customWidth="1"/>
    <col min="6151" max="6151" width="11.28515625" style="12" customWidth="1"/>
    <col min="6152" max="6152" width="9.140625" style="12"/>
    <col min="6153" max="6153" width="14.7109375" style="12" customWidth="1"/>
    <col min="6154" max="6154" width="15" style="12" customWidth="1"/>
    <col min="6155" max="6155" width="15.85546875" style="12" customWidth="1"/>
    <col min="6156" max="6400" width="9.140625" style="12"/>
    <col min="6401" max="6401" width="7.5703125" style="12" customWidth="1"/>
    <col min="6402" max="6402" width="40.7109375" style="12" customWidth="1"/>
    <col min="6403" max="6403" width="13.42578125" style="12" customWidth="1"/>
    <col min="6404" max="6404" width="16.7109375" style="12" customWidth="1"/>
    <col min="6405" max="6405" width="13.42578125" style="12" customWidth="1"/>
    <col min="6406" max="6406" width="10.5703125" style="12" customWidth="1"/>
    <col min="6407" max="6407" width="11.28515625" style="12" customWidth="1"/>
    <col min="6408" max="6408" width="9.140625" style="12"/>
    <col min="6409" max="6409" width="14.7109375" style="12" customWidth="1"/>
    <col min="6410" max="6410" width="15" style="12" customWidth="1"/>
    <col min="6411" max="6411" width="15.85546875" style="12" customWidth="1"/>
    <col min="6412" max="6656" width="9.140625" style="12"/>
    <col min="6657" max="6657" width="7.5703125" style="12" customWidth="1"/>
    <col min="6658" max="6658" width="40.7109375" style="12" customWidth="1"/>
    <col min="6659" max="6659" width="13.42578125" style="12" customWidth="1"/>
    <col min="6660" max="6660" width="16.7109375" style="12" customWidth="1"/>
    <col min="6661" max="6661" width="13.42578125" style="12" customWidth="1"/>
    <col min="6662" max="6662" width="10.5703125" style="12" customWidth="1"/>
    <col min="6663" max="6663" width="11.28515625" style="12" customWidth="1"/>
    <col min="6664" max="6664" width="9.140625" style="12"/>
    <col min="6665" max="6665" width="14.7109375" style="12" customWidth="1"/>
    <col min="6666" max="6666" width="15" style="12" customWidth="1"/>
    <col min="6667" max="6667" width="15.85546875" style="12" customWidth="1"/>
    <col min="6668" max="6912" width="9.140625" style="12"/>
    <col min="6913" max="6913" width="7.5703125" style="12" customWidth="1"/>
    <col min="6914" max="6914" width="40.7109375" style="12" customWidth="1"/>
    <col min="6915" max="6915" width="13.42578125" style="12" customWidth="1"/>
    <col min="6916" max="6916" width="16.7109375" style="12" customWidth="1"/>
    <col min="6917" max="6917" width="13.42578125" style="12" customWidth="1"/>
    <col min="6918" max="6918" width="10.5703125" style="12" customWidth="1"/>
    <col min="6919" max="6919" width="11.28515625" style="12" customWidth="1"/>
    <col min="6920" max="6920" width="9.140625" style="12"/>
    <col min="6921" max="6921" width="14.7109375" style="12" customWidth="1"/>
    <col min="6922" max="6922" width="15" style="12" customWidth="1"/>
    <col min="6923" max="6923" width="15.85546875" style="12" customWidth="1"/>
    <col min="6924" max="7168" width="9.140625" style="12"/>
    <col min="7169" max="7169" width="7.5703125" style="12" customWidth="1"/>
    <col min="7170" max="7170" width="40.7109375" style="12" customWidth="1"/>
    <col min="7171" max="7171" width="13.42578125" style="12" customWidth="1"/>
    <col min="7172" max="7172" width="16.7109375" style="12" customWidth="1"/>
    <col min="7173" max="7173" width="13.42578125" style="12" customWidth="1"/>
    <col min="7174" max="7174" width="10.5703125" style="12" customWidth="1"/>
    <col min="7175" max="7175" width="11.28515625" style="12" customWidth="1"/>
    <col min="7176" max="7176" width="9.140625" style="12"/>
    <col min="7177" max="7177" width="14.7109375" style="12" customWidth="1"/>
    <col min="7178" max="7178" width="15" style="12" customWidth="1"/>
    <col min="7179" max="7179" width="15.85546875" style="12" customWidth="1"/>
    <col min="7180" max="7424" width="9.140625" style="12"/>
    <col min="7425" max="7425" width="7.5703125" style="12" customWidth="1"/>
    <col min="7426" max="7426" width="40.7109375" style="12" customWidth="1"/>
    <col min="7427" max="7427" width="13.42578125" style="12" customWidth="1"/>
    <col min="7428" max="7428" width="16.7109375" style="12" customWidth="1"/>
    <col min="7429" max="7429" width="13.42578125" style="12" customWidth="1"/>
    <col min="7430" max="7430" width="10.5703125" style="12" customWidth="1"/>
    <col min="7431" max="7431" width="11.28515625" style="12" customWidth="1"/>
    <col min="7432" max="7432" width="9.140625" style="12"/>
    <col min="7433" max="7433" width="14.7109375" style="12" customWidth="1"/>
    <col min="7434" max="7434" width="15" style="12" customWidth="1"/>
    <col min="7435" max="7435" width="15.85546875" style="12" customWidth="1"/>
    <col min="7436" max="7680" width="9.140625" style="12"/>
    <col min="7681" max="7681" width="7.5703125" style="12" customWidth="1"/>
    <col min="7682" max="7682" width="40.7109375" style="12" customWidth="1"/>
    <col min="7683" max="7683" width="13.42578125" style="12" customWidth="1"/>
    <col min="7684" max="7684" width="16.7109375" style="12" customWidth="1"/>
    <col min="7685" max="7685" width="13.42578125" style="12" customWidth="1"/>
    <col min="7686" max="7686" width="10.5703125" style="12" customWidth="1"/>
    <col min="7687" max="7687" width="11.28515625" style="12" customWidth="1"/>
    <col min="7688" max="7688" width="9.140625" style="12"/>
    <col min="7689" max="7689" width="14.7109375" style="12" customWidth="1"/>
    <col min="7690" max="7690" width="15" style="12" customWidth="1"/>
    <col min="7691" max="7691" width="15.85546875" style="12" customWidth="1"/>
    <col min="7692" max="7936" width="9.140625" style="12"/>
    <col min="7937" max="7937" width="7.5703125" style="12" customWidth="1"/>
    <col min="7938" max="7938" width="40.7109375" style="12" customWidth="1"/>
    <col min="7939" max="7939" width="13.42578125" style="12" customWidth="1"/>
    <col min="7940" max="7940" width="16.7109375" style="12" customWidth="1"/>
    <col min="7941" max="7941" width="13.42578125" style="12" customWidth="1"/>
    <col min="7942" max="7942" width="10.5703125" style="12" customWidth="1"/>
    <col min="7943" max="7943" width="11.28515625" style="12" customWidth="1"/>
    <col min="7944" max="7944" width="9.140625" style="12"/>
    <col min="7945" max="7945" width="14.7109375" style="12" customWidth="1"/>
    <col min="7946" max="7946" width="15" style="12" customWidth="1"/>
    <col min="7947" max="7947" width="15.85546875" style="12" customWidth="1"/>
    <col min="7948" max="8192" width="9.140625" style="12"/>
    <col min="8193" max="8193" width="7.5703125" style="12" customWidth="1"/>
    <col min="8194" max="8194" width="40.7109375" style="12" customWidth="1"/>
    <col min="8195" max="8195" width="13.42578125" style="12" customWidth="1"/>
    <col min="8196" max="8196" width="16.7109375" style="12" customWidth="1"/>
    <col min="8197" max="8197" width="13.42578125" style="12" customWidth="1"/>
    <col min="8198" max="8198" width="10.5703125" style="12" customWidth="1"/>
    <col min="8199" max="8199" width="11.28515625" style="12" customWidth="1"/>
    <col min="8200" max="8200" width="9.140625" style="12"/>
    <col min="8201" max="8201" width="14.7109375" style="12" customWidth="1"/>
    <col min="8202" max="8202" width="15" style="12" customWidth="1"/>
    <col min="8203" max="8203" width="15.85546875" style="12" customWidth="1"/>
    <col min="8204" max="8448" width="9.140625" style="12"/>
    <col min="8449" max="8449" width="7.5703125" style="12" customWidth="1"/>
    <col min="8450" max="8450" width="40.7109375" style="12" customWidth="1"/>
    <col min="8451" max="8451" width="13.42578125" style="12" customWidth="1"/>
    <col min="8452" max="8452" width="16.7109375" style="12" customWidth="1"/>
    <col min="8453" max="8453" width="13.42578125" style="12" customWidth="1"/>
    <col min="8454" max="8454" width="10.5703125" style="12" customWidth="1"/>
    <col min="8455" max="8455" width="11.28515625" style="12" customWidth="1"/>
    <col min="8456" max="8456" width="9.140625" style="12"/>
    <col min="8457" max="8457" width="14.7109375" style="12" customWidth="1"/>
    <col min="8458" max="8458" width="15" style="12" customWidth="1"/>
    <col min="8459" max="8459" width="15.85546875" style="12" customWidth="1"/>
    <col min="8460" max="8704" width="9.140625" style="12"/>
    <col min="8705" max="8705" width="7.5703125" style="12" customWidth="1"/>
    <col min="8706" max="8706" width="40.7109375" style="12" customWidth="1"/>
    <col min="8707" max="8707" width="13.42578125" style="12" customWidth="1"/>
    <col min="8708" max="8708" width="16.7109375" style="12" customWidth="1"/>
    <col min="8709" max="8709" width="13.42578125" style="12" customWidth="1"/>
    <col min="8710" max="8710" width="10.5703125" style="12" customWidth="1"/>
    <col min="8711" max="8711" width="11.28515625" style="12" customWidth="1"/>
    <col min="8712" max="8712" width="9.140625" style="12"/>
    <col min="8713" max="8713" width="14.7109375" style="12" customWidth="1"/>
    <col min="8714" max="8714" width="15" style="12" customWidth="1"/>
    <col min="8715" max="8715" width="15.85546875" style="12" customWidth="1"/>
    <col min="8716" max="8960" width="9.140625" style="12"/>
    <col min="8961" max="8961" width="7.5703125" style="12" customWidth="1"/>
    <col min="8962" max="8962" width="40.7109375" style="12" customWidth="1"/>
    <col min="8963" max="8963" width="13.42578125" style="12" customWidth="1"/>
    <col min="8964" max="8964" width="16.7109375" style="12" customWidth="1"/>
    <col min="8965" max="8965" width="13.42578125" style="12" customWidth="1"/>
    <col min="8966" max="8966" width="10.5703125" style="12" customWidth="1"/>
    <col min="8967" max="8967" width="11.28515625" style="12" customWidth="1"/>
    <col min="8968" max="8968" width="9.140625" style="12"/>
    <col min="8969" max="8969" width="14.7109375" style="12" customWidth="1"/>
    <col min="8970" max="8970" width="15" style="12" customWidth="1"/>
    <col min="8971" max="8971" width="15.85546875" style="12" customWidth="1"/>
    <col min="8972" max="9216" width="9.140625" style="12"/>
    <col min="9217" max="9217" width="7.5703125" style="12" customWidth="1"/>
    <col min="9218" max="9218" width="40.7109375" style="12" customWidth="1"/>
    <col min="9219" max="9219" width="13.42578125" style="12" customWidth="1"/>
    <col min="9220" max="9220" width="16.7109375" style="12" customWidth="1"/>
    <col min="9221" max="9221" width="13.42578125" style="12" customWidth="1"/>
    <col min="9222" max="9222" width="10.5703125" style="12" customWidth="1"/>
    <col min="9223" max="9223" width="11.28515625" style="12" customWidth="1"/>
    <col min="9224" max="9224" width="9.140625" style="12"/>
    <col min="9225" max="9225" width="14.7109375" style="12" customWidth="1"/>
    <col min="9226" max="9226" width="15" style="12" customWidth="1"/>
    <col min="9227" max="9227" width="15.85546875" style="12" customWidth="1"/>
    <col min="9228" max="9472" width="9.140625" style="12"/>
    <col min="9473" max="9473" width="7.5703125" style="12" customWidth="1"/>
    <col min="9474" max="9474" width="40.7109375" style="12" customWidth="1"/>
    <col min="9475" max="9475" width="13.42578125" style="12" customWidth="1"/>
    <col min="9476" max="9476" width="16.7109375" style="12" customWidth="1"/>
    <col min="9477" max="9477" width="13.42578125" style="12" customWidth="1"/>
    <col min="9478" max="9478" width="10.5703125" style="12" customWidth="1"/>
    <col min="9479" max="9479" width="11.28515625" style="12" customWidth="1"/>
    <col min="9480" max="9480" width="9.140625" style="12"/>
    <col min="9481" max="9481" width="14.7109375" style="12" customWidth="1"/>
    <col min="9482" max="9482" width="15" style="12" customWidth="1"/>
    <col min="9483" max="9483" width="15.85546875" style="12" customWidth="1"/>
    <col min="9484" max="9728" width="9.140625" style="12"/>
    <col min="9729" max="9729" width="7.5703125" style="12" customWidth="1"/>
    <col min="9730" max="9730" width="40.7109375" style="12" customWidth="1"/>
    <col min="9731" max="9731" width="13.42578125" style="12" customWidth="1"/>
    <col min="9732" max="9732" width="16.7109375" style="12" customWidth="1"/>
    <col min="9733" max="9733" width="13.42578125" style="12" customWidth="1"/>
    <col min="9734" max="9734" width="10.5703125" style="12" customWidth="1"/>
    <col min="9735" max="9735" width="11.28515625" style="12" customWidth="1"/>
    <col min="9736" max="9736" width="9.140625" style="12"/>
    <col min="9737" max="9737" width="14.7109375" style="12" customWidth="1"/>
    <col min="9738" max="9738" width="15" style="12" customWidth="1"/>
    <col min="9739" max="9739" width="15.85546875" style="12" customWidth="1"/>
    <col min="9740" max="9984" width="9.140625" style="12"/>
    <col min="9985" max="9985" width="7.5703125" style="12" customWidth="1"/>
    <col min="9986" max="9986" width="40.7109375" style="12" customWidth="1"/>
    <col min="9987" max="9987" width="13.42578125" style="12" customWidth="1"/>
    <col min="9988" max="9988" width="16.7109375" style="12" customWidth="1"/>
    <col min="9989" max="9989" width="13.42578125" style="12" customWidth="1"/>
    <col min="9990" max="9990" width="10.5703125" style="12" customWidth="1"/>
    <col min="9991" max="9991" width="11.28515625" style="12" customWidth="1"/>
    <col min="9992" max="9992" width="9.140625" style="12"/>
    <col min="9993" max="9993" width="14.7109375" style="12" customWidth="1"/>
    <col min="9994" max="9994" width="15" style="12" customWidth="1"/>
    <col min="9995" max="9995" width="15.85546875" style="12" customWidth="1"/>
    <col min="9996" max="10240" width="9.140625" style="12"/>
    <col min="10241" max="10241" width="7.5703125" style="12" customWidth="1"/>
    <col min="10242" max="10242" width="40.7109375" style="12" customWidth="1"/>
    <col min="10243" max="10243" width="13.42578125" style="12" customWidth="1"/>
    <col min="10244" max="10244" width="16.7109375" style="12" customWidth="1"/>
    <col min="10245" max="10245" width="13.42578125" style="12" customWidth="1"/>
    <col min="10246" max="10246" width="10.5703125" style="12" customWidth="1"/>
    <col min="10247" max="10247" width="11.28515625" style="12" customWidth="1"/>
    <col min="10248" max="10248" width="9.140625" style="12"/>
    <col min="10249" max="10249" width="14.7109375" style="12" customWidth="1"/>
    <col min="10250" max="10250" width="15" style="12" customWidth="1"/>
    <col min="10251" max="10251" width="15.85546875" style="12" customWidth="1"/>
    <col min="10252" max="10496" width="9.140625" style="12"/>
    <col min="10497" max="10497" width="7.5703125" style="12" customWidth="1"/>
    <col min="10498" max="10498" width="40.7109375" style="12" customWidth="1"/>
    <col min="10499" max="10499" width="13.42578125" style="12" customWidth="1"/>
    <col min="10500" max="10500" width="16.7109375" style="12" customWidth="1"/>
    <col min="10501" max="10501" width="13.42578125" style="12" customWidth="1"/>
    <col min="10502" max="10502" width="10.5703125" style="12" customWidth="1"/>
    <col min="10503" max="10503" width="11.28515625" style="12" customWidth="1"/>
    <col min="10504" max="10504" width="9.140625" style="12"/>
    <col min="10505" max="10505" width="14.7109375" style="12" customWidth="1"/>
    <col min="10506" max="10506" width="15" style="12" customWidth="1"/>
    <col min="10507" max="10507" width="15.85546875" style="12" customWidth="1"/>
    <col min="10508" max="10752" width="9.140625" style="12"/>
    <col min="10753" max="10753" width="7.5703125" style="12" customWidth="1"/>
    <col min="10754" max="10754" width="40.7109375" style="12" customWidth="1"/>
    <col min="10755" max="10755" width="13.42578125" style="12" customWidth="1"/>
    <col min="10756" max="10756" width="16.7109375" style="12" customWidth="1"/>
    <col min="10757" max="10757" width="13.42578125" style="12" customWidth="1"/>
    <col min="10758" max="10758" width="10.5703125" style="12" customWidth="1"/>
    <col min="10759" max="10759" width="11.28515625" style="12" customWidth="1"/>
    <col min="10760" max="10760" width="9.140625" style="12"/>
    <col min="10761" max="10761" width="14.7109375" style="12" customWidth="1"/>
    <col min="10762" max="10762" width="15" style="12" customWidth="1"/>
    <col min="10763" max="10763" width="15.85546875" style="12" customWidth="1"/>
    <col min="10764" max="11008" width="9.140625" style="12"/>
    <col min="11009" max="11009" width="7.5703125" style="12" customWidth="1"/>
    <col min="11010" max="11010" width="40.7109375" style="12" customWidth="1"/>
    <col min="11011" max="11011" width="13.42578125" style="12" customWidth="1"/>
    <col min="11012" max="11012" width="16.7109375" style="12" customWidth="1"/>
    <col min="11013" max="11013" width="13.42578125" style="12" customWidth="1"/>
    <col min="11014" max="11014" width="10.5703125" style="12" customWidth="1"/>
    <col min="11015" max="11015" width="11.28515625" style="12" customWidth="1"/>
    <col min="11016" max="11016" width="9.140625" style="12"/>
    <col min="11017" max="11017" width="14.7109375" style="12" customWidth="1"/>
    <col min="11018" max="11018" width="15" style="12" customWidth="1"/>
    <col min="11019" max="11019" width="15.85546875" style="12" customWidth="1"/>
    <col min="11020" max="11264" width="9.140625" style="12"/>
    <col min="11265" max="11265" width="7.5703125" style="12" customWidth="1"/>
    <col min="11266" max="11266" width="40.7109375" style="12" customWidth="1"/>
    <col min="11267" max="11267" width="13.42578125" style="12" customWidth="1"/>
    <col min="11268" max="11268" width="16.7109375" style="12" customWidth="1"/>
    <col min="11269" max="11269" width="13.42578125" style="12" customWidth="1"/>
    <col min="11270" max="11270" width="10.5703125" style="12" customWidth="1"/>
    <col min="11271" max="11271" width="11.28515625" style="12" customWidth="1"/>
    <col min="11272" max="11272" width="9.140625" style="12"/>
    <col min="11273" max="11273" width="14.7109375" style="12" customWidth="1"/>
    <col min="11274" max="11274" width="15" style="12" customWidth="1"/>
    <col min="11275" max="11275" width="15.85546875" style="12" customWidth="1"/>
    <col min="11276" max="11520" width="9.140625" style="12"/>
    <col min="11521" max="11521" width="7.5703125" style="12" customWidth="1"/>
    <col min="11522" max="11522" width="40.7109375" style="12" customWidth="1"/>
    <col min="11523" max="11523" width="13.42578125" style="12" customWidth="1"/>
    <col min="11524" max="11524" width="16.7109375" style="12" customWidth="1"/>
    <col min="11525" max="11525" width="13.42578125" style="12" customWidth="1"/>
    <col min="11526" max="11526" width="10.5703125" style="12" customWidth="1"/>
    <col min="11527" max="11527" width="11.28515625" style="12" customWidth="1"/>
    <col min="11528" max="11528" width="9.140625" style="12"/>
    <col min="11529" max="11529" width="14.7109375" style="12" customWidth="1"/>
    <col min="11530" max="11530" width="15" style="12" customWidth="1"/>
    <col min="11531" max="11531" width="15.85546875" style="12" customWidth="1"/>
    <col min="11532" max="11776" width="9.140625" style="12"/>
    <col min="11777" max="11777" width="7.5703125" style="12" customWidth="1"/>
    <col min="11778" max="11778" width="40.7109375" style="12" customWidth="1"/>
    <col min="11779" max="11779" width="13.42578125" style="12" customWidth="1"/>
    <col min="11780" max="11780" width="16.7109375" style="12" customWidth="1"/>
    <col min="11781" max="11781" width="13.42578125" style="12" customWidth="1"/>
    <col min="11782" max="11782" width="10.5703125" style="12" customWidth="1"/>
    <col min="11783" max="11783" width="11.28515625" style="12" customWidth="1"/>
    <col min="11784" max="11784" width="9.140625" style="12"/>
    <col min="11785" max="11785" width="14.7109375" style="12" customWidth="1"/>
    <col min="11786" max="11786" width="15" style="12" customWidth="1"/>
    <col min="11787" max="11787" width="15.85546875" style="12" customWidth="1"/>
    <col min="11788" max="12032" width="9.140625" style="12"/>
    <col min="12033" max="12033" width="7.5703125" style="12" customWidth="1"/>
    <col min="12034" max="12034" width="40.7109375" style="12" customWidth="1"/>
    <col min="12035" max="12035" width="13.42578125" style="12" customWidth="1"/>
    <col min="12036" max="12036" width="16.7109375" style="12" customWidth="1"/>
    <col min="12037" max="12037" width="13.42578125" style="12" customWidth="1"/>
    <col min="12038" max="12038" width="10.5703125" style="12" customWidth="1"/>
    <col min="12039" max="12039" width="11.28515625" style="12" customWidth="1"/>
    <col min="12040" max="12040" width="9.140625" style="12"/>
    <col min="12041" max="12041" width="14.7109375" style="12" customWidth="1"/>
    <col min="12042" max="12042" width="15" style="12" customWidth="1"/>
    <col min="12043" max="12043" width="15.85546875" style="12" customWidth="1"/>
    <col min="12044" max="12288" width="9.140625" style="12"/>
    <col min="12289" max="12289" width="7.5703125" style="12" customWidth="1"/>
    <col min="12290" max="12290" width="40.7109375" style="12" customWidth="1"/>
    <col min="12291" max="12291" width="13.42578125" style="12" customWidth="1"/>
    <col min="12292" max="12292" width="16.7109375" style="12" customWidth="1"/>
    <col min="12293" max="12293" width="13.42578125" style="12" customWidth="1"/>
    <col min="12294" max="12294" width="10.5703125" style="12" customWidth="1"/>
    <col min="12295" max="12295" width="11.28515625" style="12" customWidth="1"/>
    <col min="12296" max="12296" width="9.140625" style="12"/>
    <col min="12297" max="12297" width="14.7109375" style="12" customWidth="1"/>
    <col min="12298" max="12298" width="15" style="12" customWidth="1"/>
    <col min="12299" max="12299" width="15.85546875" style="12" customWidth="1"/>
    <col min="12300" max="12544" width="9.140625" style="12"/>
    <col min="12545" max="12545" width="7.5703125" style="12" customWidth="1"/>
    <col min="12546" max="12546" width="40.7109375" style="12" customWidth="1"/>
    <col min="12547" max="12547" width="13.42578125" style="12" customWidth="1"/>
    <col min="12548" max="12548" width="16.7109375" style="12" customWidth="1"/>
    <col min="12549" max="12549" width="13.42578125" style="12" customWidth="1"/>
    <col min="12550" max="12550" width="10.5703125" style="12" customWidth="1"/>
    <col min="12551" max="12551" width="11.28515625" style="12" customWidth="1"/>
    <col min="12552" max="12552" width="9.140625" style="12"/>
    <col min="12553" max="12553" width="14.7109375" style="12" customWidth="1"/>
    <col min="12554" max="12554" width="15" style="12" customWidth="1"/>
    <col min="12555" max="12555" width="15.85546875" style="12" customWidth="1"/>
    <col min="12556" max="12800" width="9.140625" style="12"/>
    <col min="12801" max="12801" width="7.5703125" style="12" customWidth="1"/>
    <col min="12802" max="12802" width="40.7109375" style="12" customWidth="1"/>
    <col min="12803" max="12803" width="13.42578125" style="12" customWidth="1"/>
    <col min="12804" max="12804" width="16.7109375" style="12" customWidth="1"/>
    <col min="12805" max="12805" width="13.42578125" style="12" customWidth="1"/>
    <col min="12806" max="12806" width="10.5703125" style="12" customWidth="1"/>
    <col min="12807" max="12807" width="11.28515625" style="12" customWidth="1"/>
    <col min="12808" max="12808" width="9.140625" style="12"/>
    <col min="12809" max="12809" width="14.7109375" style="12" customWidth="1"/>
    <col min="12810" max="12810" width="15" style="12" customWidth="1"/>
    <col min="12811" max="12811" width="15.85546875" style="12" customWidth="1"/>
    <col min="12812" max="13056" width="9.140625" style="12"/>
    <col min="13057" max="13057" width="7.5703125" style="12" customWidth="1"/>
    <col min="13058" max="13058" width="40.7109375" style="12" customWidth="1"/>
    <col min="13059" max="13059" width="13.42578125" style="12" customWidth="1"/>
    <col min="13060" max="13060" width="16.7109375" style="12" customWidth="1"/>
    <col min="13061" max="13061" width="13.42578125" style="12" customWidth="1"/>
    <col min="13062" max="13062" width="10.5703125" style="12" customWidth="1"/>
    <col min="13063" max="13063" width="11.28515625" style="12" customWidth="1"/>
    <col min="13064" max="13064" width="9.140625" style="12"/>
    <col min="13065" max="13065" width="14.7109375" style="12" customWidth="1"/>
    <col min="13066" max="13066" width="15" style="12" customWidth="1"/>
    <col min="13067" max="13067" width="15.85546875" style="12" customWidth="1"/>
    <col min="13068" max="13312" width="9.140625" style="12"/>
    <col min="13313" max="13313" width="7.5703125" style="12" customWidth="1"/>
    <col min="13314" max="13314" width="40.7109375" style="12" customWidth="1"/>
    <col min="13315" max="13315" width="13.42578125" style="12" customWidth="1"/>
    <col min="13316" max="13316" width="16.7109375" style="12" customWidth="1"/>
    <col min="13317" max="13317" width="13.42578125" style="12" customWidth="1"/>
    <col min="13318" max="13318" width="10.5703125" style="12" customWidth="1"/>
    <col min="13319" max="13319" width="11.28515625" style="12" customWidth="1"/>
    <col min="13320" max="13320" width="9.140625" style="12"/>
    <col min="13321" max="13321" width="14.7109375" style="12" customWidth="1"/>
    <col min="13322" max="13322" width="15" style="12" customWidth="1"/>
    <col min="13323" max="13323" width="15.85546875" style="12" customWidth="1"/>
    <col min="13324" max="13568" width="9.140625" style="12"/>
    <col min="13569" max="13569" width="7.5703125" style="12" customWidth="1"/>
    <col min="13570" max="13570" width="40.7109375" style="12" customWidth="1"/>
    <col min="13571" max="13571" width="13.42578125" style="12" customWidth="1"/>
    <col min="13572" max="13572" width="16.7109375" style="12" customWidth="1"/>
    <col min="13573" max="13573" width="13.42578125" style="12" customWidth="1"/>
    <col min="13574" max="13574" width="10.5703125" style="12" customWidth="1"/>
    <col min="13575" max="13575" width="11.28515625" style="12" customWidth="1"/>
    <col min="13576" max="13576" width="9.140625" style="12"/>
    <col min="13577" max="13577" width="14.7109375" style="12" customWidth="1"/>
    <col min="13578" max="13578" width="15" style="12" customWidth="1"/>
    <col min="13579" max="13579" width="15.85546875" style="12" customWidth="1"/>
    <col min="13580" max="13824" width="9.140625" style="12"/>
    <col min="13825" max="13825" width="7.5703125" style="12" customWidth="1"/>
    <col min="13826" max="13826" width="40.7109375" style="12" customWidth="1"/>
    <col min="13827" max="13827" width="13.42578125" style="12" customWidth="1"/>
    <col min="13828" max="13828" width="16.7109375" style="12" customWidth="1"/>
    <col min="13829" max="13829" width="13.42578125" style="12" customWidth="1"/>
    <col min="13830" max="13830" width="10.5703125" style="12" customWidth="1"/>
    <col min="13831" max="13831" width="11.28515625" style="12" customWidth="1"/>
    <col min="13832" max="13832" width="9.140625" style="12"/>
    <col min="13833" max="13833" width="14.7109375" style="12" customWidth="1"/>
    <col min="13834" max="13834" width="15" style="12" customWidth="1"/>
    <col min="13835" max="13835" width="15.85546875" style="12" customWidth="1"/>
    <col min="13836" max="14080" width="9.140625" style="12"/>
    <col min="14081" max="14081" width="7.5703125" style="12" customWidth="1"/>
    <col min="14082" max="14082" width="40.7109375" style="12" customWidth="1"/>
    <col min="14083" max="14083" width="13.42578125" style="12" customWidth="1"/>
    <col min="14084" max="14084" width="16.7109375" style="12" customWidth="1"/>
    <col min="14085" max="14085" width="13.42578125" style="12" customWidth="1"/>
    <col min="14086" max="14086" width="10.5703125" style="12" customWidth="1"/>
    <col min="14087" max="14087" width="11.28515625" style="12" customWidth="1"/>
    <col min="14088" max="14088" width="9.140625" style="12"/>
    <col min="14089" max="14089" width="14.7109375" style="12" customWidth="1"/>
    <col min="14090" max="14090" width="15" style="12" customWidth="1"/>
    <col min="14091" max="14091" width="15.85546875" style="12" customWidth="1"/>
    <col min="14092" max="14336" width="9.140625" style="12"/>
    <col min="14337" max="14337" width="7.5703125" style="12" customWidth="1"/>
    <col min="14338" max="14338" width="40.7109375" style="12" customWidth="1"/>
    <col min="14339" max="14339" width="13.42578125" style="12" customWidth="1"/>
    <col min="14340" max="14340" width="16.7109375" style="12" customWidth="1"/>
    <col min="14341" max="14341" width="13.42578125" style="12" customWidth="1"/>
    <col min="14342" max="14342" width="10.5703125" style="12" customWidth="1"/>
    <col min="14343" max="14343" width="11.28515625" style="12" customWidth="1"/>
    <col min="14344" max="14344" width="9.140625" style="12"/>
    <col min="14345" max="14345" width="14.7109375" style="12" customWidth="1"/>
    <col min="14346" max="14346" width="15" style="12" customWidth="1"/>
    <col min="14347" max="14347" width="15.85546875" style="12" customWidth="1"/>
    <col min="14348" max="14592" width="9.140625" style="12"/>
    <col min="14593" max="14593" width="7.5703125" style="12" customWidth="1"/>
    <col min="14594" max="14594" width="40.7109375" style="12" customWidth="1"/>
    <col min="14595" max="14595" width="13.42578125" style="12" customWidth="1"/>
    <col min="14596" max="14596" width="16.7109375" style="12" customWidth="1"/>
    <col min="14597" max="14597" width="13.42578125" style="12" customWidth="1"/>
    <col min="14598" max="14598" width="10.5703125" style="12" customWidth="1"/>
    <col min="14599" max="14599" width="11.28515625" style="12" customWidth="1"/>
    <col min="14600" max="14600" width="9.140625" style="12"/>
    <col min="14601" max="14601" width="14.7109375" style="12" customWidth="1"/>
    <col min="14602" max="14602" width="15" style="12" customWidth="1"/>
    <col min="14603" max="14603" width="15.85546875" style="12" customWidth="1"/>
    <col min="14604" max="14848" width="9.140625" style="12"/>
    <col min="14849" max="14849" width="7.5703125" style="12" customWidth="1"/>
    <col min="14850" max="14850" width="40.7109375" style="12" customWidth="1"/>
    <col min="14851" max="14851" width="13.42578125" style="12" customWidth="1"/>
    <col min="14852" max="14852" width="16.7109375" style="12" customWidth="1"/>
    <col min="14853" max="14853" width="13.42578125" style="12" customWidth="1"/>
    <col min="14854" max="14854" width="10.5703125" style="12" customWidth="1"/>
    <col min="14855" max="14855" width="11.28515625" style="12" customWidth="1"/>
    <col min="14856" max="14856" width="9.140625" style="12"/>
    <col min="14857" max="14857" width="14.7109375" style="12" customWidth="1"/>
    <col min="14858" max="14858" width="15" style="12" customWidth="1"/>
    <col min="14859" max="14859" width="15.85546875" style="12" customWidth="1"/>
    <col min="14860" max="15104" width="9.140625" style="12"/>
    <col min="15105" max="15105" width="7.5703125" style="12" customWidth="1"/>
    <col min="15106" max="15106" width="40.7109375" style="12" customWidth="1"/>
    <col min="15107" max="15107" width="13.42578125" style="12" customWidth="1"/>
    <col min="15108" max="15108" width="16.7109375" style="12" customWidth="1"/>
    <col min="15109" max="15109" width="13.42578125" style="12" customWidth="1"/>
    <col min="15110" max="15110" width="10.5703125" style="12" customWidth="1"/>
    <col min="15111" max="15111" width="11.28515625" style="12" customWidth="1"/>
    <col min="15112" max="15112" width="9.140625" style="12"/>
    <col min="15113" max="15113" width="14.7109375" style="12" customWidth="1"/>
    <col min="15114" max="15114" width="15" style="12" customWidth="1"/>
    <col min="15115" max="15115" width="15.85546875" style="12" customWidth="1"/>
    <col min="15116" max="15360" width="9.140625" style="12"/>
    <col min="15361" max="15361" width="7.5703125" style="12" customWidth="1"/>
    <col min="15362" max="15362" width="40.7109375" style="12" customWidth="1"/>
    <col min="15363" max="15363" width="13.42578125" style="12" customWidth="1"/>
    <col min="15364" max="15364" width="16.7109375" style="12" customWidth="1"/>
    <col min="15365" max="15365" width="13.42578125" style="12" customWidth="1"/>
    <col min="15366" max="15366" width="10.5703125" style="12" customWidth="1"/>
    <col min="15367" max="15367" width="11.28515625" style="12" customWidth="1"/>
    <col min="15368" max="15368" width="9.140625" style="12"/>
    <col min="15369" max="15369" width="14.7109375" style="12" customWidth="1"/>
    <col min="15370" max="15370" width="15" style="12" customWidth="1"/>
    <col min="15371" max="15371" width="15.85546875" style="12" customWidth="1"/>
    <col min="15372" max="15616" width="9.140625" style="12"/>
    <col min="15617" max="15617" width="7.5703125" style="12" customWidth="1"/>
    <col min="15618" max="15618" width="40.7109375" style="12" customWidth="1"/>
    <col min="15619" max="15619" width="13.42578125" style="12" customWidth="1"/>
    <col min="15620" max="15620" width="16.7109375" style="12" customWidth="1"/>
    <col min="15621" max="15621" width="13.42578125" style="12" customWidth="1"/>
    <col min="15622" max="15622" width="10.5703125" style="12" customWidth="1"/>
    <col min="15623" max="15623" width="11.28515625" style="12" customWidth="1"/>
    <col min="15624" max="15624" width="9.140625" style="12"/>
    <col min="15625" max="15625" width="14.7109375" style="12" customWidth="1"/>
    <col min="15626" max="15626" width="15" style="12" customWidth="1"/>
    <col min="15627" max="15627" width="15.85546875" style="12" customWidth="1"/>
    <col min="15628" max="15872" width="9.140625" style="12"/>
    <col min="15873" max="15873" width="7.5703125" style="12" customWidth="1"/>
    <col min="15874" max="15874" width="40.7109375" style="12" customWidth="1"/>
    <col min="15875" max="15875" width="13.42578125" style="12" customWidth="1"/>
    <col min="15876" max="15876" width="16.7109375" style="12" customWidth="1"/>
    <col min="15877" max="15877" width="13.42578125" style="12" customWidth="1"/>
    <col min="15878" max="15878" width="10.5703125" style="12" customWidth="1"/>
    <col min="15879" max="15879" width="11.28515625" style="12" customWidth="1"/>
    <col min="15880" max="15880" width="9.140625" style="12"/>
    <col min="15881" max="15881" width="14.7109375" style="12" customWidth="1"/>
    <col min="15882" max="15882" width="15" style="12" customWidth="1"/>
    <col min="15883" max="15883" width="15.85546875" style="12" customWidth="1"/>
    <col min="15884" max="16128" width="9.140625" style="12"/>
    <col min="16129" max="16129" width="7.5703125" style="12" customWidth="1"/>
    <col min="16130" max="16130" width="40.7109375" style="12" customWidth="1"/>
    <col min="16131" max="16131" width="13.42578125" style="12" customWidth="1"/>
    <col min="16132" max="16132" width="16.7109375" style="12" customWidth="1"/>
    <col min="16133" max="16133" width="13.42578125" style="12" customWidth="1"/>
    <col min="16134" max="16134" width="10.5703125" style="12" customWidth="1"/>
    <col min="16135" max="16135" width="11.28515625" style="12" customWidth="1"/>
    <col min="16136" max="16136" width="9.140625" style="12"/>
    <col min="16137" max="16137" width="14.7109375" style="12" customWidth="1"/>
    <col min="16138" max="16138" width="15" style="12" customWidth="1"/>
    <col min="16139" max="16139" width="15.85546875" style="12" customWidth="1"/>
    <col min="16140" max="16384" width="9.140625" style="12"/>
  </cols>
  <sheetData>
    <row r="2" spans="1:11" ht="48" customHeight="1">
      <c r="A2" s="223" t="s">
        <v>184</v>
      </c>
      <c r="B2" s="223"/>
      <c r="C2" s="223"/>
      <c r="D2" s="223"/>
      <c r="E2" s="223"/>
      <c r="F2" s="223"/>
      <c r="G2" s="173"/>
    </row>
    <row r="3" spans="1:11" ht="6.75" customHeight="1">
      <c r="A3" s="13"/>
      <c r="B3" s="13"/>
      <c r="C3" s="13"/>
      <c r="D3" s="13"/>
      <c r="E3" s="13"/>
      <c r="F3" s="13"/>
      <c r="G3" s="173"/>
    </row>
    <row r="4" spans="1:11" ht="18.75">
      <c r="A4" s="224" t="s">
        <v>29</v>
      </c>
      <c r="B4" s="224"/>
      <c r="C4" s="224"/>
      <c r="D4" s="224"/>
      <c r="E4" s="224"/>
      <c r="F4" s="224"/>
      <c r="G4" s="174"/>
    </row>
    <row r="5" spans="1:11" ht="18.75">
      <c r="A5" s="225" t="s">
        <v>30</v>
      </c>
      <c r="B5" s="225"/>
      <c r="C5" s="225"/>
      <c r="D5" s="225"/>
      <c r="E5" s="225"/>
      <c r="F5" s="225"/>
      <c r="G5" s="175"/>
    </row>
    <row r="6" spans="1:11" ht="9" customHeight="1">
      <c r="A6" s="14"/>
      <c r="B6" s="14"/>
      <c r="C6" s="14"/>
      <c r="D6" s="14"/>
      <c r="E6" s="15"/>
      <c r="F6" s="15"/>
      <c r="G6" s="15"/>
    </row>
    <row r="7" spans="1:11" s="28" customFormat="1" ht="42.75" customHeight="1">
      <c r="A7" s="190" t="s">
        <v>0</v>
      </c>
      <c r="B7" s="190" t="s">
        <v>1</v>
      </c>
      <c r="C7" s="190" t="s">
        <v>211</v>
      </c>
      <c r="D7" s="190" t="s">
        <v>222</v>
      </c>
      <c r="E7" s="189" t="s">
        <v>223</v>
      </c>
      <c r="F7" s="189" t="s">
        <v>31</v>
      </c>
      <c r="G7" s="187" t="s">
        <v>171</v>
      </c>
      <c r="J7" s="29"/>
    </row>
    <row r="8" spans="1:11" s="28" customFormat="1" ht="18" customHeight="1">
      <c r="A8" s="190"/>
      <c r="B8" s="184">
        <v>1</v>
      </c>
      <c r="C8" s="184">
        <v>2</v>
      </c>
      <c r="D8" s="184">
        <v>3</v>
      </c>
      <c r="E8" s="182">
        <v>4</v>
      </c>
      <c r="F8" s="183" t="s">
        <v>218</v>
      </c>
      <c r="G8" s="181" t="s">
        <v>219</v>
      </c>
      <c r="J8" s="29"/>
    </row>
    <row r="9" spans="1:11" s="28" customFormat="1" ht="12.75">
      <c r="A9" s="26">
        <v>6</v>
      </c>
      <c r="B9" s="30" t="s">
        <v>32</v>
      </c>
      <c r="C9" s="31">
        <v>1132098</v>
      </c>
      <c r="D9" s="31">
        <v>1373172</v>
      </c>
      <c r="E9" s="31">
        <v>1457830.2</v>
      </c>
      <c r="F9" s="62">
        <f>IFERROR(E9/C9,)</f>
        <v>1.2877243842847528</v>
      </c>
      <c r="G9" s="179">
        <f>IFERROR(E9/D9,)</f>
        <v>1.0616515629505989</v>
      </c>
      <c r="I9" s="32"/>
      <c r="J9" s="33"/>
      <c r="K9" s="32"/>
    </row>
    <row r="10" spans="1:11" s="28" customFormat="1" ht="12.75">
      <c r="A10" s="26">
        <v>7</v>
      </c>
      <c r="B10" s="30" t="s">
        <v>33</v>
      </c>
      <c r="C10" s="34">
        <v>75</v>
      </c>
      <c r="D10" s="34">
        <v>100</v>
      </c>
      <c r="E10" s="34">
        <v>58.72</v>
      </c>
      <c r="F10" s="62">
        <f>IFERROR(E10/C10,)</f>
        <v>0.78293333333333337</v>
      </c>
      <c r="G10" s="179">
        <f t="shared" ref="G10:G13" si="0">IFERROR(E10/D10,)</f>
        <v>0.58719999999999994</v>
      </c>
      <c r="J10" s="32"/>
      <c r="K10" s="32"/>
    </row>
    <row r="11" spans="1:11" s="28" customFormat="1" ht="12.75">
      <c r="A11" s="26">
        <v>3</v>
      </c>
      <c r="B11" s="30" t="s">
        <v>34</v>
      </c>
      <c r="C11" s="35">
        <v>952061</v>
      </c>
      <c r="D11" s="35">
        <v>1271889</v>
      </c>
      <c r="E11" s="35">
        <v>1252497.76</v>
      </c>
      <c r="F11" s="62">
        <f>IFERROR(E11/C11,)</f>
        <v>1.3155646119313784</v>
      </c>
      <c r="G11" s="179">
        <f t="shared" si="0"/>
        <v>0.98475398403477032</v>
      </c>
      <c r="J11" s="32"/>
      <c r="K11" s="32"/>
    </row>
    <row r="12" spans="1:11" s="28" customFormat="1" ht="12.75">
      <c r="A12" s="26">
        <v>4</v>
      </c>
      <c r="B12" s="30" t="s">
        <v>35</v>
      </c>
      <c r="C12" s="34">
        <v>111954</v>
      </c>
      <c r="D12" s="34">
        <v>203903</v>
      </c>
      <c r="E12" s="34">
        <v>233255</v>
      </c>
      <c r="F12" s="62">
        <f>IFERROR(E12/C12,)</f>
        <v>2.0834896475338085</v>
      </c>
      <c r="G12" s="179">
        <f t="shared" si="0"/>
        <v>1.1439508001353584</v>
      </c>
      <c r="I12" s="32"/>
      <c r="J12" s="32"/>
      <c r="K12" s="32"/>
    </row>
    <row r="13" spans="1:11" s="28" customFormat="1" ht="12.75">
      <c r="A13" s="26"/>
      <c r="B13" s="30" t="s">
        <v>36</v>
      </c>
      <c r="C13" s="35">
        <v>102620</v>
      </c>
      <c r="D13" s="35">
        <v>102620</v>
      </c>
      <c r="E13" s="35">
        <f>(E9+E10+D13)-(E11+E12)</f>
        <v>74756.159999999916</v>
      </c>
      <c r="F13" s="62">
        <f>IFERROR(E13/C13,)</f>
        <v>0.72847554083024668</v>
      </c>
      <c r="G13" s="179">
        <f>IFERROR(E13/D13,)</f>
        <v>0.72847554083024668</v>
      </c>
      <c r="J13" s="32"/>
      <c r="K13" s="32"/>
    </row>
    <row r="14" spans="1:11">
      <c r="A14" s="17"/>
      <c r="B14" s="17"/>
      <c r="C14" s="17"/>
      <c r="D14" s="17"/>
      <c r="E14" s="15"/>
      <c r="F14" s="15"/>
      <c r="I14" s="16"/>
      <c r="J14" s="16"/>
    </row>
    <row r="15" spans="1:11" ht="18.75">
      <c r="A15" s="226" t="s">
        <v>37</v>
      </c>
      <c r="B15" s="226"/>
      <c r="C15" s="226"/>
      <c r="D15" s="226"/>
      <c r="E15" s="226"/>
      <c r="F15" s="226"/>
      <c r="I15" s="16"/>
      <c r="J15" s="16"/>
    </row>
    <row r="16" spans="1:11" ht="9" customHeight="1">
      <c r="A16" s="18"/>
      <c r="B16" s="17"/>
      <c r="C16" s="17"/>
      <c r="D16" s="17"/>
      <c r="E16" s="15"/>
      <c r="F16" s="15"/>
      <c r="G16" s="15"/>
      <c r="J16" s="16"/>
      <c r="K16" s="16"/>
    </row>
    <row r="17" spans="1:11" s="28" customFormat="1" ht="42.75" customHeight="1">
      <c r="A17" s="26" t="s">
        <v>0</v>
      </c>
      <c r="B17" s="26" t="s">
        <v>1</v>
      </c>
      <c r="C17" s="26" t="s">
        <v>211</v>
      </c>
      <c r="D17" s="26" t="s">
        <v>222</v>
      </c>
      <c r="E17" s="27" t="s">
        <v>223</v>
      </c>
      <c r="F17" s="27" t="s">
        <v>31</v>
      </c>
      <c r="G17" s="177"/>
      <c r="J17" s="32"/>
      <c r="K17" s="32"/>
    </row>
    <row r="18" spans="1:11" s="28" customFormat="1" ht="25.5">
      <c r="A18" s="26">
        <v>8</v>
      </c>
      <c r="B18" s="30" t="s">
        <v>38</v>
      </c>
      <c r="C18" s="34">
        <v>0</v>
      </c>
      <c r="D18" s="34">
        <v>0</v>
      </c>
      <c r="E18" s="34">
        <v>0</v>
      </c>
      <c r="F18" s="62">
        <f>IFERROR(E18/C18,)</f>
        <v>0</v>
      </c>
      <c r="G18" s="178"/>
      <c r="I18" s="32"/>
      <c r="J18" s="32"/>
      <c r="K18" s="32"/>
    </row>
    <row r="19" spans="1:11" s="28" customFormat="1" ht="25.5">
      <c r="A19" s="26">
        <v>5</v>
      </c>
      <c r="B19" s="30" t="s">
        <v>39</v>
      </c>
      <c r="C19" s="34">
        <v>0</v>
      </c>
      <c r="D19" s="34">
        <v>0</v>
      </c>
      <c r="E19" s="34">
        <v>0</v>
      </c>
      <c r="F19" s="62">
        <f>IFERROR(E19/C19,)</f>
        <v>0</v>
      </c>
      <c r="G19" s="178"/>
      <c r="I19" s="32"/>
      <c r="J19" s="32"/>
      <c r="K19" s="32"/>
    </row>
    <row r="20" spans="1:11" s="28" customFormat="1" ht="18.75" customHeight="1">
      <c r="A20" s="26"/>
      <c r="B20" s="30" t="s">
        <v>40</v>
      </c>
      <c r="C20" s="34">
        <f>C18-C19</f>
        <v>0</v>
      </c>
      <c r="D20" s="34">
        <f>D18-D19</f>
        <v>0</v>
      </c>
      <c r="E20" s="34">
        <f>E18-E19</f>
        <v>0</v>
      </c>
      <c r="F20" s="62">
        <f>IFERROR(E20/C20,)</f>
        <v>0</v>
      </c>
      <c r="G20" s="178"/>
      <c r="I20" s="32"/>
      <c r="J20" s="32"/>
      <c r="K20" s="32"/>
    </row>
    <row r="21" spans="1:11">
      <c r="A21" s="19"/>
      <c r="B21" s="19"/>
      <c r="C21" s="19"/>
      <c r="D21" s="19"/>
      <c r="E21" s="20"/>
      <c r="F21" s="21"/>
      <c r="G21" s="21"/>
      <c r="I21" s="16"/>
      <c r="J21" s="16"/>
      <c r="K21" s="16"/>
    </row>
    <row r="22" spans="1:11" ht="23.25" customHeight="1">
      <c r="A22" s="226" t="s">
        <v>41</v>
      </c>
      <c r="B22" s="226"/>
      <c r="C22" s="226"/>
      <c r="D22" s="226"/>
      <c r="E22" s="226"/>
      <c r="F22" s="226"/>
      <c r="G22" s="176"/>
      <c r="I22" s="16"/>
      <c r="J22" s="16"/>
      <c r="K22" s="16"/>
    </row>
    <row r="23" spans="1:11" ht="13.5" customHeight="1">
      <c r="A23" s="18"/>
      <c r="B23" s="17"/>
      <c r="C23" s="17"/>
      <c r="D23" s="17"/>
      <c r="E23" s="15"/>
      <c r="F23" s="22"/>
      <c r="G23" s="22"/>
      <c r="I23" s="16"/>
      <c r="J23" s="16"/>
      <c r="K23" s="16"/>
    </row>
    <row r="24" spans="1:11" s="28" customFormat="1" ht="42.75" customHeight="1">
      <c r="A24" s="23"/>
      <c r="B24" s="26" t="s">
        <v>1</v>
      </c>
      <c r="C24" s="26" t="s">
        <v>211</v>
      </c>
      <c r="D24" s="26" t="s">
        <v>222</v>
      </c>
      <c r="E24" s="27" t="s">
        <v>223</v>
      </c>
      <c r="F24" s="27" t="s">
        <v>31</v>
      </c>
      <c r="G24" s="177"/>
      <c r="I24" s="32"/>
      <c r="J24" s="32"/>
      <c r="K24" s="32"/>
    </row>
    <row r="25" spans="1:11" s="28" customFormat="1" ht="12.75">
      <c r="A25" s="30"/>
      <c r="B25" s="30" t="s">
        <v>42</v>
      </c>
      <c r="C25" s="99">
        <v>0</v>
      </c>
      <c r="D25" s="99">
        <v>0</v>
      </c>
      <c r="E25" s="99">
        <v>0</v>
      </c>
      <c r="F25" s="62">
        <f>IFERROR(E25/C25,)</f>
        <v>0</v>
      </c>
      <c r="G25" s="178"/>
      <c r="I25" s="32"/>
      <c r="J25" s="32"/>
      <c r="K25" s="32"/>
    </row>
    <row r="26" spans="1:11" ht="11.25" customHeight="1">
      <c r="A26" s="19"/>
      <c r="B26" s="19"/>
      <c r="C26" s="24"/>
      <c r="D26" s="24"/>
      <c r="E26" s="20"/>
      <c r="F26" s="21"/>
      <c r="G26" s="21"/>
      <c r="I26" s="16"/>
      <c r="J26" s="16"/>
      <c r="K26" s="16"/>
    </row>
    <row r="27" spans="1:11">
      <c r="A27" s="19"/>
      <c r="B27" s="19"/>
      <c r="C27" s="24"/>
      <c r="D27" s="24"/>
      <c r="E27" s="20"/>
      <c r="F27" s="21"/>
      <c r="G27" s="21"/>
      <c r="I27" s="16"/>
      <c r="J27" s="16"/>
      <c r="K27" s="16"/>
    </row>
    <row r="28" spans="1:11" s="28" customFormat="1" ht="25.5">
      <c r="A28" s="30"/>
      <c r="B28" s="30" t="s">
        <v>43</v>
      </c>
      <c r="C28" s="36">
        <f>C13+C20+C25</f>
        <v>102620</v>
      </c>
      <c r="D28" s="36">
        <f>D13+D20+D25</f>
        <v>102620</v>
      </c>
      <c r="E28" s="36">
        <f>E13+E20+E25</f>
        <v>74756.159999999916</v>
      </c>
      <c r="F28" s="62">
        <f>IFERROR(E28/C28,)</f>
        <v>0.72847554083024668</v>
      </c>
      <c r="G28" s="178"/>
      <c r="J28" s="32"/>
      <c r="K28" s="32"/>
    </row>
    <row r="29" spans="1:11">
      <c r="J29" s="16"/>
      <c r="K29" s="16"/>
    </row>
  </sheetData>
  <mergeCells count="5">
    <mergeCell ref="A2:F2"/>
    <mergeCell ref="A4:F4"/>
    <mergeCell ref="A5:F5"/>
    <mergeCell ref="A15:F15"/>
    <mergeCell ref="A22:F22"/>
  </mergeCells>
  <printOptions horizontalCentered="1"/>
  <pageMargins left="0.19685039370078741" right="0.19685039370078741" top="0.78740157480314965" bottom="0.39370078740157483" header="0.11811023622047245" footer="0.19685039370078741"/>
  <pageSetup paperSize="9" scale="97" firstPageNumber="5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theme="9" tint="0.39997558519241921"/>
  </sheetPr>
  <dimension ref="A1:K187"/>
  <sheetViews>
    <sheetView workbookViewId="0">
      <pane xSplit="3" ySplit="4" topLeftCell="D89" activePane="bottomRight" state="frozen"/>
      <selection pane="topRight" activeCell="D1" sqref="D1"/>
      <selection pane="bottomLeft" activeCell="A5" sqref="A5"/>
      <selection pane="bottomRight" activeCell="A3" sqref="A3:H101"/>
    </sheetView>
  </sheetViews>
  <sheetFormatPr defaultRowHeight="12.75"/>
  <cols>
    <col min="1" max="1" width="5" style="39" bestFit="1" customWidth="1"/>
    <col min="2" max="2" width="6" style="39" bestFit="1" customWidth="1"/>
    <col min="3" max="3" width="55.85546875" style="37" customWidth="1"/>
    <col min="4" max="4" width="11.28515625" style="37" bestFit="1" customWidth="1"/>
    <col min="5" max="5" width="12.5703125" style="37" bestFit="1" customWidth="1"/>
    <col min="6" max="6" width="10.85546875" style="37" customWidth="1"/>
    <col min="7" max="7" width="9.5703125" style="37" customWidth="1"/>
    <col min="8" max="8" width="11.85546875" style="37" customWidth="1"/>
    <col min="9" max="9" width="20.28515625" style="37" customWidth="1"/>
    <col min="10" max="10" width="12.42578125" style="37" customWidth="1"/>
    <col min="11" max="255" width="9.140625" style="37"/>
    <col min="256" max="256" width="4.28515625" style="37" customWidth="1"/>
    <col min="257" max="257" width="4.42578125" style="37" customWidth="1"/>
    <col min="258" max="258" width="44.85546875" style="37" customWidth="1"/>
    <col min="259" max="259" width="13.7109375" style="37" customWidth="1"/>
    <col min="260" max="260" width="13.140625" style="37" customWidth="1"/>
    <col min="261" max="261" width="13.7109375" style="37" customWidth="1"/>
    <col min="262" max="263" width="9.5703125" style="37" customWidth="1"/>
    <col min="264" max="264" width="17" style="37" customWidth="1"/>
    <col min="265" max="265" width="20.28515625" style="37" customWidth="1"/>
    <col min="266" max="266" width="12.42578125" style="37" customWidth="1"/>
    <col min="267" max="511" width="9.140625" style="37"/>
    <col min="512" max="512" width="4.28515625" style="37" customWidth="1"/>
    <col min="513" max="513" width="4.42578125" style="37" customWidth="1"/>
    <col min="514" max="514" width="44.85546875" style="37" customWidth="1"/>
    <col min="515" max="515" width="13.7109375" style="37" customWidth="1"/>
    <col min="516" max="516" width="13.140625" style="37" customWidth="1"/>
    <col min="517" max="517" width="13.7109375" style="37" customWidth="1"/>
    <col min="518" max="519" width="9.5703125" style="37" customWidth="1"/>
    <col min="520" max="520" width="17" style="37" customWidth="1"/>
    <col min="521" max="521" width="20.28515625" style="37" customWidth="1"/>
    <col min="522" max="522" width="12.42578125" style="37" customWidth="1"/>
    <col min="523" max="767" width="9.140625" style="37"/>
    <col min="768" max="768" width="4.28515625" style="37" customWidth="1"/>
    <col min="769" max="769" width="4.42578125" style="37" customWidth="1"/>
    <col min="770" max="770" width="44.85546875" style="37" customWidth="1"/>
    <col min="771" max="771" width="13.7109375" style="37" customWidth="1"/>
    <col min="772" max="772" width="13.140625" style="37" customWidth="1"/>
    <col min="773" max="773" width="13.7109375" style="37" customWidth="1"/>
    <col min="774" max="775" width="9.5703125" style="37" customWidth="1"/>
    <col min="776" max="776" width="17" style="37" customWidth="1"/>
    <col min="777" max="777" width="20.28515625" style="37" customWidth="1"/>
    <col min="778" max="778" width="12.42578125" style="37" customWidth="1"/>
    <col min="779" max="1023" width="9.140625" style="37"/>
    <col min="1024" max="1024" width="4.28515625" style="37" customWidth="1"/>
    <col min="1025" max="1025" width="4.42578125" style="37" customWidth="1"/>
    <col min="1026" max="1026" width="44.85546875" style="37" customWidth="1"/>
    <col min="1027" max="1027" width="13.7109375" style="37" customWidth="1"/>
    <col min="1028" max="1028" width="13.140625" style="37" customWidth="1"/>
    <col min="1029" max="1029" width="13.7109375" style="37" customWidth="1"/>
    <col min="1030" max="1031" width="9.5703125" style="37" customWidth="1"/>
    <col min="1032" max="1032" width="17" style="37" customWidth="1"/>
    <col min="1033" max="1033" width="20.28515625" style="37" customWidth="1"/>
    <col min="1034" max="1034" width="12.42578125" style="37" customWidth="1"/>
    <col min="1035" max="1279" width="9.140625" style="37"/>
    <col min="1280" max="1280" width="4.28515625" style="37" customWidth="1"/>
    <col min="1281" max="1281" width="4.42578125" style="37" customWidth="1"/>
    <col min="1282" max="1282" width="44.85546875" style="37" customWidth="1"/>
    <col min="1283" max="1283" width="13.7109375" style="37" customWidth="1"/>
    <col min="1284" max="1284" width="13.140625" style="37" customWidth="1"/>
    <col min="1285" max="1285" width="13.7109375" style="37" customWidth="1"/>
    <col min="1286" max="1287" width="9.5703125" style="37" customWidth="1"/>
    <col min="1288" max="1288" width="17" style="37" customWidth="1"/>
    <col min="1289" max="1289" width="20.28515625" style="37" customWidth="1"/>
    <col min="1290" max="1290" width="12.42578125" style="37" customWidth="1"/>
    <col min="1291" max="1535" width="9.140625" style="37"/>
    <col min="1536" max="1536" width="4.28515625" style="37" customWidth="1"/>
    <col min="1537" max="1537" width="4.42578125" style="37" customWidth="1"/>
    <col min="1538" max="1538" width="44.85546875" style="37" customWidth="1"/>
    <col min="1539" max="1539" width="13.7109375" style="37" customWidth="1"/>
    <col min="1540" max="1540" width="13.140625" style="37" customWidth="1"/>
    <col min="1541" max="1541" width="13.7109375" style="37" customWidth="1"/>
    <col min="1542" max="1543" width="9.5703125" style="37" customWidth="1"/>
    <col min="1544" max="1544" width="17" style="37" customWidth="1"/>
    <col min="1545" max="1545" width="20.28515625" style="37" customWidth="1"/>
    <col min="1546" max="1546" width="12.42578125" style="37" customWidth="1"/>
    <col min="1547" max="1791" width="9.140625" style="37"/>
    <col min="1792" max="1792" width="4.28515625" style="37" customWidth="1"/>
    <col min="1793" max="1793" width="4.42578125" style="37" customWidth="1"/>
    <col min="1794" max="1794" width="44.85546875" style="37" customWidth="1"/>
    <col min="1795" max="1795" width="13.7109375" style="37" customWidth="1"/>
    <col min="1796" max="1796" width="13.140625" style="37" customWidth="1"/>
    <col min="1797" max="1797" width="13.7109375" style="37" customWidth="1"/>
    <col min="1798" max="1799" width="9.5703125" style="37" customWidth="1"/>
    <col min="1800" max="1800" width="17" style="37" customWidth="1"/>
    <col min="1801" max="1801" width="20.28515625" style="37" customWidth="1"/>
    <col min="1802" max="1802" width="12.42578125" style="37" customWidth="1"/>
    <col min="1803" max="2047" width="9.140625" style="37"/>
    <col min="2048" max="2048" width="4.28515625" style="37" customWidth="1"/>
    <col min="2049" max="2049" width="4.42578125" style="37" customWidth="1"/>
    <col min="2050" max="2050" width="44.85546875" style="37" customWidth="1"/>
    <col min="2051" max="2051" width="13.7109375" style="37" customWidth="1"/>
    <col min="2052" max="2052" width="13.140625" style="37" customWidth="1"/>
    <col min="2053" max="2053" width="13.7109375" style="37" customWidth="1"/>
    <col min="2054" max="2055" width="9.5703125" style="37" customWidth="1"/>
    <col min="2056" max="2056" width="17" style="37" customWidth="1"/>
    <col min="2057" max="2057" width="20.28515625" style="37" customWidth="1"/>
    <col min="2058" max="2058" width="12.42578125" style="37" customWidth="1"/>
    <col min="2059" max="2303" width="9.140625" style="37"/>
    <col min="2304" max="2304" width="4.28515625" style="37" customWidth="1"/>
    <col min="2305" max="2305" width="4.42578125" style="37" customWidth="1"/>
    <col min="2306" max="2306" width="44.85546875" style="37" customWidth="1"/>
    <col min="2307" max="2307" width="13.7109375" style="37" customWidth="1"/>
    <col min="2308" max="2308" width="13.140625" style="37" customWidth="1"/>
    <col min="2309" max="2309" width="13.7109375" style="37" customWidth="1"/>
    <col min="2310" max="2311" width="9.5703125" style="37" customWidth="1"/>
    <col min="2312" max="2312" width="17" style="37" customWidth="1"/>
    <col min="2313" max="2313" width="20.28515625" style="37" customWidth="1"/>
    <col min="2314" max="2314" width="12.42578125" style="37" customWidth="1"/>
    <col min="2315" max="2559" width="9.140625" style="37"/>
    <col min="2560" max="2560" width="4.28515625" style="37" customWidth="1"/>
    <col min="2561" max="2561" width="4.42578125" style="37" customWidth="1"/>
    <col min="2562" max="2562" width="44.85546875" style="37" customWidth="1"/>
    <col min="2563" max="2563" width="13.7109375" style="37" customWidth="1"/>
    <col min="2564" max="2564" width="13.140625" style="37" customWidth="1"/>
    <col min="2565" max="2565" width="13.7109375" style="37" customWidth="1"/>
    <col min="2566" max="2567" width="9.5703125" style="37" customWidth="1"/>
    <col min="2568" max="2568" width="17" style="37" customWidth="1"/>
    <col min="2569" max="2569" width="20.28515625" style="37" customWidth="1"/>
    <col min="2570" max="2570" width="12.42578125" style="37" customWidth="1"/>
    <col min="2571" max="2815" width="9.140625" style="37"/>
    <col min="2816" max="2816" width="4.28515625" style="37" customWidth="1"/>
    <col min="2817" max="2817" width="4.42578125" style="37" customWidth="1"/>
    <col min="2818" max="2818" width="44.85546875" style="37" customWidth="1"/>
    <col min="2819" max="2819" width="13.7109375" style="37" customWidth="1"/>
    <col min="2820" max="2820" width="13.140625" style="37" customWidth="1"/>
    <col min="2821" max="2821" width="13.7109375" style="37" customWidth="1"/>
    <col min="2822" max="2823" width="9.5703125" style="37" customWidth="1"/>
    <col min="2824" max="2824" width="17" style="37" customWidth="1"/>
    <col min="2825" max="2825" width="20.28515625" style="37" customWidth="1"/>
    <col min="2826" max="2826" width="12.42578125" style="37" customWidth="1"/>
    <col min="2827" max="3071" width="9.140625" style="37"/>
    <col min="3072" max="3072" width="4.28515625" style="37" customWidth="1"/>
    <col min="3073" max="3073" width="4.42578125" style="37" customWidth="1"/>
    <col min="3074" max="3074" width="44.85546875" style="37" customWidth="1"/>
    <col min="3075" max="3075" width="13.7109375" style="37" customWidth="1"/>
    <col min="3076" max="3076" width="13.140625" style="37" customWidth="1"/>
    <col min="3077" max="3077" width="13.7109375" style="37" customWidth="1"/>
    <col min="3078" max="3079" width="9.5703125" style="37" customWidth="1"/>
    <col min="3080" max="3080" width="17" style="37" customWidth="1"/>
    <col min="3081" max="3081" width="20.28515625" style="37" customWidth="1"/>
    <col min="3082" max="3082" width="12.42578125" style="37" customWidth="1"/>
    <col min="3083" max="3327" width="9.140625" style="37"/>
    <col min="3328" max="3328" width="4.28515625" style="37" customWidth="1"/>
    <col min="3329" max="3329" width="4.42578125" style="37" customWidth="1"/>
    <col min="3330" max="3330" width="44.85546875" style="37" customWidth="1"/>
    <col min="3331" max="3331" width="13.7109375" style="37" customWidth="1"/>
    <col min="3332" max="3332" width="13.140625" style="37" customWidth="1"/>
    <col min="3333" max="3333" width="13.7109375" style="37" customWidth="1"/>
    <col min="3334" max="3335" width="9.5703125" style="37" customWidth="1"/>
    <col min="3336" max="3336" width="17" style="37" customWidth="1"/>
    <col min="3337" max="3337" width="20.28515625" style="37" customWidth="1"/>
    <col min="3338" max="3338" width="12.42578125" style="37" customWidth="1"/>
    <col min="3339" max="3583" width="9.140625" style="37"/>
    <col min="3584" max="3584" width="4.28515625" style="37" customWidth="1"/>
    <col min="3585" max="3585" width="4.42578125" style="37" customWidth="1"/>
    <col min="3586" max="3586" width="44.85546875" style="37" customWidth="1"/>
    <col min="3587" max="3587" width="13.7109375" style="37" customWidth="1"/>
    <col min="3588" max="3588" width="13.140625" style="37" customWidth="1"/>
    <col min="3589" max="3589" width="13.7109375" style="37" customWidth="1"/>
    <col min="3590" max="3591" width="9.5703125" style="37" customWidth="1"/>
    <col min="3592" max="3592" width="17" style="37" customWidth="1"/>
    <col min="3593" max="3593" width="20.28515625" style="37" customWidth="1"/>
    <col min="3594" max="3594" width="12.42578125" style="37" customWidth="1"/>
    <col min="3595" max="3839" width="9.140625" style="37"/>
    <col min="3840" max="3840" width="4.28515625" style="37" customWidth="1"/>
    <col min="3841" max="3841" width="4.42578125" style="37" customWidth="1"/>
    <col min="3842" max="3842" width="44.85546875" style="37" customWidth="1"/>
    <col min="3843" max="3843" width="13.7109375" style="37" customWidth="1"/>
    <col min="3844" max="3844" width="13.140625" style="37" customWidth="1"/>
    <col min="3845" max="3845" width="13.7109375" style="37" customWidth="1"/>
    <col min="3846" max="3847" width="9.5703125" style="37" customWidth="1"/>
    <col min="3848" max="3848" width="17" style="37" customWidth="1"/>
    <col min="3849" max="3849" width="20.28515625" style="37" customWidth="1"/>
    <col min="3850" max="3850" width="12.42578125" style="37" customWidth="1"/>
    <col min="3851" max="4095" width="9.140625" style="37"/>
    <col min="4096" max="4096" width="4.28515625" style="37" customWidth="1"/>
    <col min="4097" max="4097" width="4.42578125" style="37" customWidth="1"/>
    <col min="4098" max="4098" width="44.85546875" style="37" customWidth="1"/>
    <col min="4099" max="4099" width="13.7109375" style="37" customWidth="1"/>
    <col min="4100" max="4100" width="13.140625" style="37" customWidth="1"/>
    <col min="4101" max="4101" width="13.7109375" style="37" customWidth="1"/>
    <col min="4102" max="4103" width="9.5703125" style="37" customWidth="1"/>
    <col min="4104" max="4104" width="17" style="37" customWidth="1"/>
    <col min="4105" max="4105" width="20.28515625" style="37" customWidth="1"/>
    <col min="4106" max="4106" width="12.42578125" style="37" customWidth="1"/>
    <col min="4107" max="4351" width="9.140625" style="37"/>
    <col min="4352" max="4352" width="4.28515625" style="37" customWidth="1"/>
    <col min="4353" max="4353" width="4.42578125" style="37" customWidth="1"/>
    <col min="4354" max="4354" width="44.85546875" style="37" customWidth="1"/>
    <col min="4355" max="4355" width="13.7109375" style="37" customWidth="1"/>
    <col min="4356" max="4356" width="13.140625" style="37" customWidth="1"/>
    <col min="4357" max="4357" width="13.7109375" style="37" customWidth="1"/>
    <col min="4358" max="4359" width="9.5703125" style="37" customWidth="1"/>
    <col min="4360" max="4360" width="17" style="37" customWidth="1"/>
    <col min="4361" max="4361" width="20.28515625" style="37" customWidth="1"/>
    <col min="4362" max="4362" width="12.42578125" style="37" customWidth="1"/>
    <col min="4363" max="4607" width="9.140625" style="37"/>
    <col min="4608" max="4608" width="4.28515625" style="37" customWidth="1"/>
    <col min="4609" max="4609" width="4.42578125" style="37" customWidth="1"/>
    <col min="4610" max="4610" width="44.85546875" style="37" customWidth="1"/>
    <col min="4611" max="4611" width="13.7109375" style="37" customWidth="1"/>
    <col min="4612" max="4612" width="13.140625" style="37" customWidth="1"/>
    <col min="4613" max="4613" width="13.7109375" style="37" customWidth="1"/>
    <col min="4614" max="4615" width="9.5703125" style="37" customWidth="1"/>
    <col min="4616" max="4616" width="17" style="37" customWidth="1"/>
    <col min="4617" max="4617" width="20.28515625" style="37" customWidth="1"/>
    <col min="4618" max="4618" width="12.42578125" style="37" customWidth="1"/>
    <col min="4619" max="4863" width="9.140625" style="37"/>
    <col min="4864" max="4864" width="4.28515625" style="37" customWidth="1"/>
    <col min="4865" max="4865" width="4.42578125" style="37" customWidth="1"/>
    <col min="4866" max="4866" width="44.85546875" style="37" customWidth="1"/>
    <col min="4867" max="4867" width="13.7109375" style="37" customWidth="1"/>
    <col min="4868" max="4868" width="13.140625" style="37" customWidth="1"/>
    <col min="4869" max="4869" width="13.7109375" style="37" customWidth="1"/>
    <col min="4870" max="4871" width="9.5703125" style="37" customWidth="1"/>
    <col min="4872" max="4872" width="17" style="37" customWidth="1"/>
    <col min="4873" max="4873" width="20.28515625" style="37" customWidth="1"/>
    <col min="4874" max="4874" width="12.42578125" style="37" customWidth="1"/>
    <col min="4875" max="5119" width="9.140625" style="37"/>
    <col min="5120" max="5120" width="4.28515625" style="37" customWidth="1"/>
    <col min="5121" max="5121" width="4.42578125" style="37" customWidth="1"/>
    <col min="5122" max="5122" width="44.85546875" style="37" customWidth="1"/>
    <col min="5123" max="5123" width="13.7109375" style="37" customWidth="1"/>
    <col min="5124" max="5124" width="13.140625" style="37" customWidth="1"/>
    <col min="5125" max="5125" width="13.7109375" style="37" customWidth="1"/>
    <col min="5126" max="5127" width="9.5703125" style="37" customWidth="1"/>
    <col min="5128" max="5128" width="17" style="37" customWidth="1"/>
    <col min="5129" max="5129" width="20.28515625" style="37" customWidth="1"/>
    <col min="5130" max="5130" width="12.42578125" style="37" customWidth="1"/>
    <col min="5131" max="5375" width="9.140625" style="37"/>
    <col min="5376" max="5376" width="4.28515625" style="37" customWidth="1"/>
    <col min="5377" max="5377" width="4.42578125" style="37" customWidth="1"/>
    <col min="5378" max="5378" width="44.85546875" style="37" customWidth="1"/>
    <col min="5379" max="5379" width="13.7109375" style="37" customWidth="1"/>
    <col min="5380" max="5380" width="13.140625" style="37" customWidth="1"/>
    <col min="5381" max="5381" width="13.7109375" style="37" customWidth="1"/>
    <col min="5382" max="5383" width="9.5703125" style="37" customWidth="1"/>
    <col min="5384" max="5384" width="17" style="37" customWidth="1"/>
    <col min="5385" max="5385" width="20.28515625" style="37" customWidth="1"/>
    <col min="5386" max="5386" width="12.42578125" style="37" customWidth="1"/>
    <col min="5387" max="5631" width="9.140625" style="37"/>
    <col min="5632" max="5632" width="4.28515625" style="37" customWidth="1"/>
    <col min="5633" max="5633" width="4.42578125" style="37" customWidth="1"/>
    <col min="5634" max="5634" width="44.85546875" style="37" customWidth="1"/>
    <col min="5635" max="5635" width="13.7109375" style="37" customWidth="1"/>
    <col min="5636" max="5636" width="13.140625" style="37" customWidth="1"/>
    <col min="5637" max="5637" width="13.7109375" style="37" customWidth="1"/>
    <col min="5638" max="5639" width="9.5703125" style="37" customWidth="1"/>
    <col min="5640" max="5640" width="17" style="37" customWidth="1"/>
    <col min="5641" max="5641" width="20.28515625" style="37" customWidth="1"/>
    <col min="5642" max="5642" width="12.42578125" style="37" customWidth="1"/>
    <col min="5643" max="5887" width="9.140625" style="37"/>
    <col min="5888" max="5888" width="4.28515625" style="37" customWidth="1"/>
    <col min="5889" max="5889" width="4.42578125" style="37" customWidth="1"/>
    <col min="5890" max="5890" width="44.85546875" style="37" customWidth="1"/>
    <col min="5891" max="5891" width="13.7109375" style="37" customWidth="1"/>
    <col min="5892" max="5892" width="13.140625" style="37" customWidth="1"/>
    <col min="5893" max="5893" width="13.7109375" style="37" customWidth="1"/>
    <col min="5894" max="5895" width="9.5703125" style="37" customWidth="1"/>
    <col min="5896" max="5896" width="17" style="37" customWidth="1"/>
    <col min="5897" max="5897" width="20.28515625" style="37" customWidth="1"/>
    <col min="5898" max="5898" width="12.42578125" style="37" customWidth="1"/>
    <col min="5899" max="6143" width="9.140625" style="37"/>
    <col min="6144" max="6144" width="4.28515625" style="37" customWidth="1"/>
    <col min="6145" max="6145" width="4.42578125" style="37" customWidth="1"/>
    <col min="6146" max="6146" width="44.85546875" style="37" customWidth="1"/>
    <col min="6147" max="6147" width="13.7109375" style="37" customWidth="1"/>
    <col min="6148" max="6148" width="13.140625" style="37" customWidth="1"/>
    <col min="6149" max="6149" width="13.7109375" style="37" customWidth="1"/>
    <col min="6150" max="6151" width="9.5703125" style="37" customWidth="1"/>
    <col min="6152" max="6152" width="17" style="37" customWidth="1"/>
    <col min="6153" max="6153" width="20.28515625" style="37" customWidth="1"/>
    <col min="6154" max="6154" width="12.42578125" style="37" customWidth="1"/>
    <col min="6155" max="6399" width="9.140625" style="37"/>
    <col min="6400" max="6400" width="4.28515625" style="37" customWidth="1"/>
    <col min="6401" max="6401" width="4.42578125" style="37" customWidth="1"/>
    <col min="6402" max="6402" width="44.85546875" style="37" customWidth="1"/>
    <col min="6403" max="6403" width="13.7109375" style="37" customWidth="1"/>
    <col min="6404" max="6404" width="13.140625" style="37" customWidth="1"/>
    <col min="6405" max="6405" width="13.7109375" style="37" customWidth="1"/>
    <col min="6406" max="6407" width="9.5703125" style="37" customWidth="1"/>
    <col min="6408" max="6408" width="17" style="37" customWidth="1"/>
    <col min="6409" max="6409" width="20.28515625" style="37" customWidth="1"/>
    <col min="6410" max="6410" width="12.42578125" style="37" customWidth="1"/>
    <col min="6411" max="6655" width="9.140625" style="37"/>
    <col min="6656" max="6656" width="4.28515625" style="37" customWidth="1"/>
    <col min="6657" max="6657" width="4.42578125" style="37" customWidth="1"/>
    <col min="6658" max="6658" width="44.85546875" style="37" customWidth="1"/>
    <col min="6659" max="6659" width="13.7109375" style="37" customWidth="1"/>
    <col min="6660" max="6660" width="13.140625" style="37" customWidth="1"/>
    <col min="6661" max="6661" width="13.7109375" style="37" customWidth="1"/>
    <col min="6662" max="6663" width="9.5703125" style="37" customWidth="1"/>
    <col min="6664" max="6664" width="17" style="37" customWidth="1"/>
    <col min="6665" max="6665" width="20.28515625" style="37" customWidth="1"/>
    <col min="6666" max="6666" width="12.42578125" style="37" customWidth="1"/>
    <col min="6667" max="6911" width="9.140625" style="37"/>
    <col min="6912" max="6912" width="4.28515625" style="37" customWidth="1"/>
    <col min="6913" max="6913" width="4.42578125" style="37" customWidth="1"/>
    <col min="6914" max="6914" width="44.85546875" style="37" customWidth="1"/>
    <col min="6915" max="6915" width="13.7109375" style="37" customWidth="1"/>
    <col min="6916" max="6916" width="13.140625" style="37" customWidth="1"/>
    <col min="6917" max="6917" width="13.7109375" style="37" customWidth="1"/>
    <col min="6918" max="6919" width="9.5703125" style="37" customWidth="1"/>
    <col min="6920" max="6920" width="17" style="37" customWidth="1"/>
    <col min="6921" max="6921" width="20.28515625" style="37" customWidth="1"/>
    <col min="6922" max="6922" width="12.42578125" style="37" customWidth="1"/>
    <col min="6923" max="7167" width="9.140625" style="37"/>
    <col min="7168" max="7168" width="4.28515625" style="37" customWidth="1"/>
    <col min="7169" max="7169" width="4.42578125" style="37" customWidth="1"/>
    <col min="7170" max="7170" width="44.85546875" style="37" customWidth="1"/>
    <col min="7171" max="7171" width="13.7109375" style="37" customWidth="1"/>
    <col min="7172" max="7172" width="13.140625" style="37" customWidth="1"/>
    <col min="7173" max="7173" width="13.7109375" style="37" customWidth="1"/>
    <col min="7174" max="7175" width="9.5703125" style="37" customWidth="1"/>
    <col min="7176" max="7176" width="17" style="37" customWidth="1"/>
    <col min="7177" max="7177" width="20.28515625" style="37" customWidth="1"/>
    <col min="7178" max="7178" width="12.42578125" style="37" customWidth="1"/>
    <col min="7179" max="7423" width="9.140625" style="37"/>
    <col min="7424" max="7424" width="4.28515625" style="37" customWidth="1"/>
    <col min="7425" max="7425" width="4.42578125" style="37" customWidth="1"/>
    <col min="7426" max="7426" width="44.85546875" style="37" customWidth="1"/>
    <col min="7427" max="7427" width="13.7109375" style="37" customWidth="1"/>
    <col min="7428" max="7428" width="13.140625" style="37" customWidth="1"/>
    <col min="7429" max="7429" width="13.7109375" style="37" customWidth="1"/>
    <col min="7430" max="7431" width="9.5703125" style="37" customWidth="1"/>
    <col min="7432" max="7432" width="17" style="37" customWidth="1"/>
    <col min="7433" max="7433" width="20.28515625" style="37" customWidth="1"/>
    <col min="7434" max="7434" width="12.42578125" style="37" customWidth="1"/>
    <col min="7435" max="7679" width="9.140625" style="37"/>
    <col min="7680" max="7680" width="4.28515625" style="37" customWidth="1"/>
    <col min="7681" max="7681" width="4.42578125" style="37" customWidth="1"/>
    <col min="7682" max="7682" width="44.85546875" style="37" customWidth="1"/>
    <col min="7683" max="7683" width="13.7109375" style="37" customWidth="1"/>
    <col min="7684" max="7684" width="13.140625" style="37" customWidth="1"/>
    <col min="7685" max="7685" width="13.7109375" style="37" customWidth="1"/>
    <col min="7686" max="7687" width="9.5703125" style="37" customWidth="1"/>
    <col min="7688" max="7688" width="17" style="37" customWidth="1"/>
    <col min="7689" max="7689" width="20.28515625" style="37" customWidth="1"/>
    <col min="7690" max="7690" width="12.42578125" style="37" customWidth="1"/>
    <col min="7691" max="7935" width="9.140625" style="37"/>
    <col min="7936" max="7936" width="4.28515625" style="37" customWidth="1"/>
    <col min="7937" max="7937" width="4.42578125" style="37" customWidth="1"/>
    <col min="7938" max="7938" width="44.85546875" style="37" customWidth="1"/>
    <col min="7939" max="7939" width="13.7109375" style="37" customWidth="1"/>
    <col min="7940" max="7940" width="13.140625" style="37" customWidth="1"/>
    <col min="7941" max="7941" width="13.7109375" style="37" customWidth="1"/>
    <col min="7942" max="7943" width="9.5703125" style="37" customWidth="1"/>
    <col min="7944" max="7944" width="17" style="37" customWidth="1"/>
    <col min="7945" max="7945" width="20.28515625" style="37" customWidth="1"/>
    <col min="7946" max="7946" width="12.42578125" style="37" customWidth="1"/>
    <col min="7947" max="8191" width="9.140625" style="37"/>
    <col min="8192" max="8192" width="4.28515625" style="37" customWidth="1"/>
    <col min="8193" max="8193" width="4.42578125" style="37" customWidth="1"/>
    <col min="8194" max="8194" width="44.85546875" style="37" customWidth="1"/>
    <col min="8195" max="8195" width="13.7109375" style="37" customWidth="1"/>
    <col min="8196" max="8196" width="13.140625" style="37" customWidth="1"/>
    <col min="8197" max="8197" width="13.7109375" style="37" customWidth="1"/>
    <col min="8198" max="8199" width="9.5703125" style="37" customWidth="1"/>
    <col min="8200" max="8200" width="17" style="37" customWidth="1"/>
    <col min="8201" max="8201" width="20.28515625" style="37" customWidth="1"/>
    <col min="8202" max="8202" width="12.42578125" style="37" customWidth="1"/>
    <col min="8203" max="8447" width="9.140625" style="37"/>
    <col min="8448" max="8448" width="4.28515625" style="37" customWidth="1"/>
    <col min="8449" max="8449" width="4.42578125" style="37" customWidth="1"/>
    <col min="8450" max="8450" width="44.85546875" style="37" customWidth="1"/>
    <col min="8451" max="8451" width="13.7109375" style="37" customWidth="1"/>
    <col min="8452" max="8452" width="13.140625" style="37" customWidth="1"/>
    <col min="8453" max="8453" width="13.7109375" style="37" customWidth="1"/>
    <col min="8454" max="8455" width="9.5703125" style="37" customWidth="1"/>
    <col min="8456" max="8456" width="17" style="37" customWidth="1"/>
    <col min="8457" max="8457" width="20.28515625" style="37" customWidth="1"/>
    <col min="8458" max="8458" width="12.42578125" style="37" customWidth="1"/>
    <col min="8459" max="8703" width="9.140625" style="37"/>
    <col min="8704" max="8704" width="4.28515625" style="37" customWidth="1"/>
    <col min="8705" max="8705" width="4.42578125" style="37" customWidth="1"/>
    <col min="8706" max="8706" width="44.85546875" style="37" customWidth="1"/>
    <col min="8707" max="8707" width="13.7109375" style="37" customWidth="1"/>
    <col min="8708" max="8708" width="13.140625" style="37" customWidth="1"/>
    <col min="8709" max="8709" width="13.7109375" style="37" customWidth="1"/>
    <col min="8710" max="8711" width="9.5703125" style="37" customWidth="1"/>
    <col min="8712" max="8712" width="17" style="37" customWidth="1"/>
    <col min="8713" max="8713" width="20.28515625" style="37" customWidth="1"/>
    <col min="8714" max="8714" width="12.42578125" style="37" customWidth="1"/>
    <col min="8715" max="8959" width="9.140625" style="37"/>
    <col min="8960" max="8960" width="4.28515625" style="37" customWidth="1"/>
    <col min="8961" max="8961" width="4.42578125" style="37" customWidth="1"/>
    <col min="8962" max="8962" width="44.85546875" style="37" customWidth="1"/>
    <col min="8963" max="8963" width="13.7109375" style="37" customWidth="1"/>
    <col min="8964" max="8964" width="13.140625" style="37" customWidth="1"/>
    <col min="8965" max="8965" width="13.7109375" style="37" customWidth="1"/>
    <col min="8966" max="8967" width="9.5703125" style="37" customWidth="1"/>
    <col min="8968" max="8968" width="17" style="37" customWidth="1"/>
    <col min="8969" max="8969" width="20.28515625" style="37" customWidth="1"/>
    <col min="8970" max="8970" width="12.42578125" style="37" customWidth="1"/>
    <col min="8971" max="9215" width="9.140625" style="37"/>
    <col min="9216" max="9216" width="4.28515625" style="37" customWidth="1"/>
    <col min="9217" max="9217" width="4.42578125" style="37" customWidth="1"/>
    <col min="9218" max="9218" width="44.85546875" style="37" customWidth="1"/>
    <col min="9219" max="9219" width="13.7109375" style="37" customWidth="1"/>
    <col min="9220" max="9220" width="13.140625" style="37" customWidth="1"/>
    <col min="9221" max="9221" width="13.7109375" style="37" customWidth="1"/>
    <col min="9222" max="9223" width="9.5703125" style="37" customWidth="1"/>
    <col min="9224" max="9224" width="17" style="37" customWidth="1"/>
    <col min="9225" max="9225" width="20.28515625" style="37" customWidth="1"/>
    <col min="9226" max="9226" width="12.42578125" style="37" customWidth="1"/>
    <col min="9227" max="9471" width="9.140625" style="37"/>
    <col min="9472" max="9472" width="4.28515625" style="37" customWidth="1"/>
    <col min="9473" max="9473" width="4.42578125" style="37" customWidth="1"/>
    <col min="9474" max="9474" width="44.85546875" style="37" customWidth="1"/>
    <col min="9475" max="9475" width="13.7109375" style="37" customWidth="1"/>
    <col min="9476" max="9476" width="13.140625" style="37" customWidth="1"/>
    <col min="9477" max="9477" width="13.7109375" style="37" customWidth="1"/>
    <col min="9478" max="9479" width="9.5703125" style="37" customWidth="1"/>
    <col min="9480" max="9480" width="17" style="37" customWidth="1"/>
    <col min="9481" max="9481" width="20.28515625" style="37" customWidth="1"/>
    <col min="9482" max="9482" width="12.42578125" style="37" customWidth="1"/>
    <col min="9483" max="9727" width="9.140625" style="37"/>
    <col min="9728" max="9728" width="4.28515625" style="37" customWidth="1"/>
    <col min="9729" max="9729" width="4.42578125" style="37" customWidth="1"/>
    <col min="9730" max="9730" width="44.85546875" style="37" customWidth="1"/>
    <col min="9731" max="9731" width="13.7109375" style="37" customWidth="1"/>
    <col min="9732" max="9732" width="13.140625" style="37" customWidth="1"/>
    <col min="9733" max="9733" width="13.7109375" style="37" customWidth="1"/>
    <col min="9734" max="9735" width="9.5703125" style="37" customWidth="1"/>
    <col min="9736" max="9736" width="17" style="37" customWidth="1"/>
    <col min="9737" max="9737" width="20.28515625" style="37" customWidth="1"/>
    <col min="9738" max="9738" width="12.42578125" style="37" customWidth="1"/>
    <col min="9739" max="9983" width="9.140625" style="37"/>
    <col min="9984" max="9984" width="4.28515625" style="37" customWidth="1"/>
    <col min="9985" max="9985" width="4.42578125" style="37" customWidth="1"/>
    <col min="9986" max="9986" width="44.85546875" style="37" customWidth="1"/>
    <col min="9987" max="9987" width="13.7109375" style="37" customWidth="1"/>
    <col min="9988" max="9988" width="13.140625" style="37" customWidth="1"/>
    <col min="9989" max="9989" width="13.7109375" style="37" customWidth="1"/>
    <col min="9990" max="9991" width="9.5703125" style="37" customWidth="1"/>
    <col min="9992" max="9992" width="17" style="37" customWidth="1"/>
    <col min="9993" max="9993" width="20.28515625" style="37" customWidth="1"/>
    <col min="9994" max="9994" width="12.42578125" style="37" customWidth="1"/>
    <col min="9995" max="10239" width="9.140625" style="37"/>
    <col min="10240" max="10240" width="4.28515625" style="37" customWidth="1"/>
    <col min="10241" max="10241" width="4.42578125" style="37" customWidth="1"/>
    <col min="10242" max="10242" width="44.85546875" style="37" customWidth="1"/>
    <col min="10243" max="10243" width="13.7109375" style="37" customWidth="1"/>
    <col min="10244" max="10244" width="13.140625" style="37" customWidth="1"/>
    <col min="10245" max="10245" width="13.7109375" style="37" customWidth="1"/>
    <col min="10246" max="10247" width="9.5703125" style="37" customWidth="1"/>
    <col min="10248" max="10248" width="17" style="37" customWidth="1"/>
    <col min="10249" max="10249" width="20.28515625" style="37" customWidth="1"/>
    <col min="10250" max="10250" width="12.42578125" style="37" customWidth="1"/>
    <col min="10251" max="10495" width="9.140625" style="37"/>
    <col min="10496" max="10496" width="4.28515625" style="37" customWidth="1"/>
    <col min="10497" max="10497" width="4.42578125" style="37" customWidth="1"/>
    <col min="10498" max="10498" width="44.85546875" style="37" customWidth="1"/>
    <col min="10499" max="10499" width="13.7109375" style="37" customWidth="1"/>
    <col min="10500" max="10500" width="13.140625" style="37" customWidth="1"/>
    <col min="10501" max="10501" width="13.7109375" style="37" customWidth="1"/>
    <col min="10502" max="10503" width="9.5703125" style="37" customWidth="1"/>
    <col min="10504" max="10504" width="17" style="37" customWidth="1"/>
    <col min="10505" max="10505" width="20.28515625" style="37" customWidth="1"/>
    <col min="10506" max="10506" width="12.42578125" style="37" customWidth="1"/>
    <col min="10507" max="10751" width="9.140625" style="37"/>
    <col min="10752" max="10752" width="4.28515625" style="37" customWidth="1"/>
    <col min="10753" max="10753" width="4.42578125" style="37" customWidth="1"/>
    <col min="10754" max="10754" width="44.85546875" style="37" customWidth="1"/>
    <col min="10755" max="10755" width="13.7109375" style="37" customWidth="1"/>
    <col min="10756" max="10756" width="13.140625" style="37" customWidth="1"/>
    <col min="10757" max="10757" width="13.7109375" style="37" customWidth="1"/>
    <col min="10758" max="10759" width="9.5703125" style="37" customWidth="1"/>
    <col min="10760" max="10760" width="17" style="37" customWidth="1"/>
    <col min="10761" max="10761" width="20.28515625" style="37" customWidth="1"/>
    <col min="10762" max="10762" width="12.42578125" style="37" customWidth="1"/>
    <col min="10763" max="11007" width="9.140625" style="37"/>
    <col min="11008" max="11008" width="4.28515625" style="37" customWidth="1"/>
    <col min="11009" max="11009" width="4.42578125" style="37" customWidth="1"/>
    <col min="11010" max="11010" width="44.85546875" style="37" customWidth="1"/>
    <col min="11011" max="11011" width="13.7109375" style="37" customWidth="1"/>
    <col min="11012" max="11012" width="13.140625" style="37" customWidth="1"/>
    <col min="11013" max="11013" width="13.7109375" style="37" customWidth="1"/>
    <col min="11014" max="11015" width="9.5703125" style="37" customWidth="1"/>
    <col min="11016" max="11016" width="17" style="37" customWidth="1"/>
    <col min="11017" max="11017" width="20.28515625" style="37" customWidth="1"/>
    <col min="11018" max="11018" width="12.42578125" style="37" customWidth="1"/>
    <col min="11019" max="11263" width="9.140625" style="37"/>
    <col min="11264" max="11264" width="4.28515625" style="37" customWidth="1"/>
    <col min="11265" max="11265" width="4.42578125" style="37" customWidth="1"/>
    <col min="11266" max="11266" width="44.85546875" style="37" customWidth="1"/>
    <col min="11267" max="11267" width="13.7109375" style="37" customWidth="1"/>
    <col min="11268" max="11268" width="13.140625" style="37" customWidth="1"/>
    <col min="11269" max="11269" width="13.7109375" style="37" customWidth="1"/>
    <col min="11270" max="11271" width="9.5703125" style="37" customWidth="1"/>
    <col min="11272" max="11272" width="17" style="37" customWidth="1"/>
    <col min="11273" max="11273" width="20.28515625" style="37" customWidth="1"/>
    <col min="11274" max="11274" width="12.42578125" style="37" customWidth="1"/>
    <col min="11275" max="11519" width="9.140625" style="37"/>
    <col min="11520" max="11520" width="4.28515625" style="37" customWidth="1"/>
    <col min="11521" max="11521" width="4.42578125" style="37" customWidth="1"/>
    <col min="11522" max="11522" width="44.85546875" style="37" customWidth="1"/>
    <col min="11523" max="11523" width="13.7109375" style="37" customWidth="1"/>
    <col min="11524" max="11524" width="13.140625" style="37" customWidth="1"/>
    <col min="11525" max="11525" width="13.7109375" style="37" customWidth="1"/>
    <col min="11526" max="11527" width="9.5703125" style="37" customWidth="1"/>
    <col min="11528" max="11528" width="17" style="37" customWidth="1"/>
    <col min="11529" max="11529" width="20.28515625" style="37" customWidth="1"/>
    <col min="11530" max="11530" width="12.42578125" style="37" customWidth="1"/>
    <col min="11531" max="11775" width="9.140625" style="37"/>
    <col min="11776" max="11776" width="4.28515625" style="37" customWidth="1"/>
    <col min="11777" max="11777" width="4.42578125" style="37" customWidth="1"/>
    <col min="11778" max="11778" width="44.85546875" style="37" customWidth="1"/>
    <col min="11779" max="11779" width="13.7109375" style="37" customWidth="1"/>
    <col min="11780" max="11780" width="13.140625" style="37" customWidth="1"/>
    <col min="11781" max="11781" width="13.7109375" style="37" customWidth="1"/>
    <col min="11782" max="11783" width="9.5703125" style="37" customWidth="1"/>
    <col min="11784" max="11784" width="17" style="37" customWidth="1"/>
    <col min="11785" max="11785" width="20.28515625" style="37" customWidth="1"/>
    <col min="11786" max="11786" width="12.42578125" style="37" customWidth="1"/>
    <col min="11787" max="12031" width="9.140625" style="37"/>
    <col min="12032" max="12032" width="4.28515625" style="37" customWidth="1"/>
    <col min="12033" max="12033" width="4.42578125" style="37" customWidth="1"/>
    <col min="12034" max="12034" width="44.85546875" style="37" customWidth="1"/>
    <col min="12035" max="12035" width="13.7109375" style="37" customWidth="1"/>
    <col min="12036" max="12036" width="13.140625" style="37" customWidth="1"/>
    <col min="12037" max="12037" width="13.7109375" style="37" customWidth="1"/>
    <col min="12038" max="12039" width="9.5703125" style="37" customWidth="1"/>
    <col min="12040" max="12040" width="17" style="37" customWidth="1"/>
    <col min="12041" max="12041" width="20.28515625" style="37" customWidth="1"/>
    <col min="12042" max="12042" width="12.42578125" style="37" customWidth="1"/>
    <col min="12043" max="12287" width="9.140625" style="37"/>
    <col min="12288" max="12288" width="4.28515625" style="37" customWidth="1"/>
    <col min="12289" max="12289" width="4.42578125" style="37" customWidth="1"/>
    <col min="12290" max="12290" width="44.85546875" style="37" customWidth="1"/>
    <col min="12291" max="12291" width="13.7109375" style="37" customWidth="1"/>
    <col min="12292" max="12292" width="13.140625" style="37" customWidth="1"/>
    <col min="12293" max="12293" width="13.7109375" style="37" customWidth="1"/>
    <col min="12294" max="12295" width="9.5703125" style="37" customWidth="1"/>
    <col min="12296" max="12296" width="17" style="37" customWidth="1"/>
    <col min="12297" max="12297" width="20.28515625" style="37" customWidth="1"/>
    <col min="12298" max="12298" width="12.42578125" style="37" customWidth="1"/>
    <col min="12299" max="12543" width="9.140625" style="37"/>
    <col min="12544" max="12544" width="4.28515625" style="37" customWidth="1"/>
    <col min="12545" max="12545" width="4.42578125" style="37" customWidth="1"/>
    <col min="12546" max="12546" width="44.85546875" style="37" customWidth="1"/>
    <col min="12547" max="12547" width="13.7109375" style="37" customWidth="1"/>
    <col min="12548" max="12548" width="13.140625" style="37" customWidth="1"/>
    <col min="12549" max="12549" width="13.7109375" style="37" customWidth="1"/>
    <col min="12550" max="12551" width="9.5703125" style="37" customWidth="1"/>
    <col min="12552" max="12552" width="17" style="37" customWidth="1"/>
    <col min="12553" max="12553" width="20.28515625" style="37" customWidth="1"/>
    <col min="12554" max="12554" width="12.42578125" style="37" customWidth="1"/>
    <col min="12555" max="12799" width="9.140625" style="37"/>
    <col min="12800" max="12800" width="4.28515625" style="37" customWidth="1"/>
    <col min="12801" max="12801" width="4.42578125" style="37" customWidth="1"/>
    <col min="12802" max="12802" width="44.85546875" style="37" customWidth="1"/>
    <col min="12803" max="12803" width="13.7109375" style="37" customWidth="1"/>
    <col min="12804" max="12804" width="13.140625" style="37" customWidth="1"/>
    <col min="12805" max="12805" width="13.7109375" style="37" customWidth="1"/>
    <col min="12806" max="12807" width="9.5703125" style="37" customWidth="1"/>
    <col min="12808" max="12808" width="17" style="37" customWidth="1"/>
    <col min="12809" max="12809" width="20.28515625" style="37" customWidth="1"/>
    <col min="12810" max="12810" width="12.42578125" style="37" customWidth="1"/>
    <col min="12811" max="13055" width="9.140625" style="37"/>
    <col min="13056" max="13056" width="4.28515625" style="37" customWidth="1"/>
    <col min="13057" max="13057" width="4.42578125" style="37" customWidth="1"/>
    <col min="13058" max="13058" width="44.85546875" style="37" customWidth="1"/>
    <col min="13059" max="13059" width="13.7109375" style="37" customWidth="1"/>
    <col min="13060" max="13060" width="13.140625" style="37" customWidth="1"/>
    <col min="13061" max="13061" width="13.7109375" style="37" customWidth="1"/>
    <col min="13062" max="13063" width="9.5703125" style="37" customWidth="1"/>
    <col min="13064" max="13064" width="17" style="37" customWidth="1"/>
    <col min="13065" max="13065" width="20.28515625" style="37" customWidth="1"/>
    <col min="13066" max="13066" width="12.42578125" style="37" customWidth="1"/>
    <col min="13067" max="13311" width="9.140625" style="37"/>
    <col min="13312" max="13312" width="4.28515625" style="37" customWidth="1"/>
    <col min="13313" max="13313" width="4.42578125" style="37" customWidth="1"/>
    <col min="13314" max="13314" width="44.85546875" style="37" customWidth="1"/>
    <col min="13315" max="13315" width="13.7109375" style="37" customWidth="1"/>
    <col min="13316" max="13316" width="13.140625" style="37" customWidth="1"/>
    <col min="13317" max="13317" width="13.7109375" style="37" customWidth="1"/>
    <col min="13318" max="13319" width="9.5703125" style="37" customWidth="1"/>
    <col min="13320" max="13320" width="17" style="37" customWidth="1"/>
    <col min="13321" max="13321" width="20.28515625" style="37" customWidth="1"/>
    <col min="13322" max="13322" width="12.42578125" style="37" customWidth="1"/>
    <col min="13323" max="13567" width="9.140625" style="37"/>
    <col min="13568" max="13568" width="4.28515625" style="37" customWidth="1"/>
    <col min="13569" max="13569" width="4.42578125" style="37" customWidth="1"/>
    <col min="13570" max="13570" width="44.85546875" style="37" customWidth="1"/>
    <col min="13571" max="13571" width="13.7109375" style="37" customWidth="1"/>
    <col min="13572" max="13572" width="13.140625" style="37" customWidth="1"/>
    <col min="13573" max="13573" width="13.7109375" style="37" customWidth="1"/>
    <col min="13574" max="13575" width="9.5703125" style="37" customWidth="1"/>
    <col min="13576" max="13576" width="17" style="37" customWidth="1"/>
    <col min="13577" max="13577" width="20.28515625" style="37" customWidth="1"/>
    <col min="13578" max="13578" width="12.42578125" style="37" customWidth="1"/>
    <col min="13579" max="13823" width="9.140625" style="37"/>
    <col min="13824" max="13824" width="4.28515625" style="37" customWidth="1"/>
    <col min="13825" max="13825" width="4.42578125" style="37" customWidth="1"/>
    <col min="13826" max="13826" width="44.85546875" style="37" customWidth="1"/>
    <col min="13827" max="13827" width="13.7109375" style="37" customWidth="1"/>
    <col min="13828" max="13828" width="13.140625" style="37" customWidth="1"/>
    <col min="13829" max="13829" width="13.7109375" style="37" customWidth="1"/>
    <col min="13830" max="13831" width="9.5703125" style="37" customWidth="1"/>
    <col min="13832" max="13832" width="17" style="37" customWidth="1"/>
    <col min="13833" max="13833" width="20.28515625" style="37" customWidth="1"/>
    <col min="13834" max="13834" width="12.42578125" style="37" customWidth="1"/>
    <col min="13835" max="14079" width="9.140625" style="37"/>
    <col min="14080" max="14080" width="4.28515625" style="37" customWidth="1"/>
    <col min="14081" max="14081" width="4.42578125" style="37" customWidth="1"/>
    <col min="14082" max="14082" width="44.85546875" style="37" customWidth="1"/>
    <col min="14083" max="14083" width="13.7109375" style="37" customWidth="1"/>
    <col min="14084" max="14084" width="13.140625" style="37" customWidth="1"/>
    <col min="14085" max="14085" width="13.7109375" style="37" customWidth="1"/>
    <col min="14086" max="14087" width="9.5703125" style="37" customWidth="1"/>
    <col min="14088" max="14088" width="17" style="37" customWidth="1"/>
    <col min="14089" max="14089" width="20.28515625" style="37" customWidth="1"/>
    <col min="14090" max="14090" width="12.42578125" style="37" customWidth="1"/>
    <col min="14091" max="14335" width="9.140625" style="37"/>
    <col min="14336" max="14336" width="4.28515625" style="37" customWidth="1"/>
    <col min="14337" max="14337" width="4.42578125" style="37" customWidth="1"/>
    <col min="14338" max="14338" width="44.85546875" style="37" customWidth="1"/>
    <col min="14339" max="14339" width="13.7109375" style="37" customWidth="1"/>
    <col min="14340" max="14340" width="13.140625" style="37" customWidth="1"/>
    <col min="14341" max="14341" width="13.7109375" style="37" customWidth="1"/>
    <col min="14342" max="14343" width="9.5703125" style="37" customWidth="1"/>
    <col min="14344" max="14344" width="17" style="37" customWidth="1"/>
    <col min="14345" max="14345" width="20.28515625" style="37" customWidth="1"/>
    <col min="14346" max="14346" width="12.42578125" style="37" customWidth="1"/>
    <col min="14347" max="14591" width="9.140625" style="37"/>
    <col min="14592" max="14592" width="4.28515625" style="37" customWidth="1"/>
    <col min="14593" max="14593" width="4.42578125" style="37" customWidth="1"/>
    <col min="14594" max="14594" width="44.85546875" style="37" customWidth="1"/>
    <col min="14595" max="14595" width="13.7109375" style="37" customWidth="1"/>
    <col min="14596" max="14596" width="13.140625" style="37" customWidth="1"/>
    <col min="14597" max="14597" width="13.7109375" style="37" customWidth="1"/>
    <col min="14598" max="14599" width="9.5703125" style="37" customWidth="1"/>
    <col min="14600" max="14600" width="17" style="37" customWidth="1"/>
    <col min="14601" max="14601" width="20.28515625" style="37" customWidth="1"/>
    <col min="14602" max="14602" width="12.42578125" style="37" customWidth="1"/>
    <col min="14603" max="14847" width="9.140625" style="37"/>
    <col min="14848" max="14848" width="4.28515625" style="37" customWidth="1"/>
    <col min="14849" max="14849" width="4.42578125" style="37" customWidth="1"/>
    <col min="14850" max="14850" width="44.85546875" style="37" customWidth="1"/>
    <col min="14851" max="14851" width="13.7109375" style="37" customWidth="1"/>
    <col min="14852" max="14852" width="13.140625" style="37" customWidth="1"/>
    <col min="14853" max="14853" width="13.7109375" style="37" customWidth="1"/>
    <col min="14854" max="14855" width="9.5703125" style="37" customWidth="1"/>
    <col min="14856" max="14856" width="17" style="37" customWidth="1"/>
    <col min="14857" max="14857" width="20.28515625" style="37" customWidth="1"/>
    <col min="14858" max="14858" width="12.42578125" style="37" customWidth="1"/>
    <col min="14859" max="15103" width="9.140625" style="37"/>
    <col min="15104" max="15104" width="4.28515625" style="37" customWidth="1"/>
    <col min="15105" max="15105" width="4.42578125" style="37" customWidth="1"/>
    <col min="15106" max="15106" width="44.85546875" style="37" customWidth="1"/>
    <col min="15107" max="15107" width="13.7109375" style="37" customWidth="1"/>
    <col min="15108" max="15108" width="13.140625" style="37" customWidth="1"/>
    <col min="15109" max="15109" width="13.7109375" style="37" customWidth="1"/>
    <col min="15110" max="15111" width="9.5703125" style="37" customWidth="1"/>
    <col min="15112" max="15112" width="17" style="37" customWidth="1"/>
    <col min="15113" max="15113" width="20.28515625" style="37" customWidth="1"/>
    <col min="15114" max="15114" width="12.42578125" style="37" customWidth="1"/>
    <col min="15115" max="15359" width="9.140625" style="37"/>
    <col min="15360" max="15360" width="4.28515625" style="37" customWidth="1"/>
    <col min="15361" max="15361" width="4.42578125" style="37" customWidth="1"/>
    <col min="15362" max="15362" width="44.85546875" style="37" customWidth="1"/>
    <col min="15363" max="15363" width="13.7109375" style="37" customWidth="1"/>
    <col min="15364" max="15364" width="13.140625" style="37" customWidth="1"/>
    <col min="15365" max="15365" width="13.7109375" style="37" customWidth="1"/>
    <col min="15366" max="15367" width="9.5703125" style="37" customWidth="1"/>
    <col min="15368" max="15368" width="17" style="37" customWidth="1"/>
    <col min="15369" max="15369" width="20.28515625" style="37" customWidth="1"/>
    <col min="15370" max="15370" width="12.42578125" style="37" customWidth="1"/>
    <col min="15371" max="15615" width="9.140625" style="37"/>
    <col min="15616" max="15616" width="4.28515625" style="37" customWidth="1"/>
    <col min="15617" max="15617" width="4.42578125" style="37" customWidth="1"/>
    <col min="15618" max="15618" width="44.85546875" style="37" customWidth="1"/>
    <col min="15619" max="15619" width="13.7109375" style="37" customWidth="1"/>
    <col min="15620" max="15620" width="13.140625" style="37" customWidth="1"/>
    <col min="15621" max="15621" width="13.7109375" style="37" customWidth="1"/>
    <col min="15622" max="15623" width="9.5703125" style="37" customWidth="1"/>
    <col min="15624" max="15624" width="17" style="37" customWidth="1"/>
    <col min="15625" max="15625" width="20.28515625" style="37" customWidth="1"/>
    <col min="15626" max="15626" width="12.42578125" style="37" customWidth="1"/>
    <col min="15627" max="15871" width="9.140625" style="37"/>
    <col min="15872" max="15872" width="4.28515625" style="37" customWidth="1"/>
    <col min="15873" max="15873" width="4.42578125" style="37" customWidth="1"/>
    <col min="15874" max="15874" width="44.85546875" style="37" customWidth="1"/>
    <col min="15875" max="15875" width="13.7109375" style="37" customWidth="1"/>
    <col min="15876" max="15876" width="13.140625" style="37" customWidth="1"/>
    <col min="15877" max="15877" width="13.7109375" style="37" customWidth="1"/>
    <col min="15878" max="15879" width="9.5703125" style="37" customWidth="1"/>
    <col min="15880" max="15880" width="17" style="37" customWidth="1"/>
    <col min="15881" max="15881" width="20.28515625" style="37" customWidth="1"/>
    <col min="15882" max="15882" width="12.42578125" style="37" customWidth="1"/>
    <col min="15883" max="16127" width="9.140625" style="37"/>
    <col min="16128" max="16128" width="4.28515625" style="37" customWidth="1"/>
    <col min="16129" max="16129" width="4.42578125" style="37" customWidth="1"/>
    <col min="16130" max="16130" width="44.85546875" style="37" customWidth="1"/>
    <col min="16131" max="16131" width="13.7109375" style="37" customWidth="1"/>
    <col min="16132" max="16132" width="13.140625" style="37" customWidth="1"/>
    <col min="16133" max="16133" width="13.7109375" style="37" customWidth="1"/>
    <col min="16134" max="16135" width="9.5703125" style="37" customWidth="1"/>
    <col min="16136" max="16136" width="17" style="37" customWidth="1"/>
    <col min="16137" max="16137" width="20.28515625" style="37" customWidth="1"/>
    <col min="16138" max="16138" width="12.42578125" style="37" customWidth="1"/>
    <col min="16139" max="16384" width="9.140625" style="37"/>
  </cols>
  <sheetData>
    <row r="1" spans="1:8" ht="30" customHeight="1">
      <c r="A1" s="227" t="s">
        <v>30</v>
      </c>
      <c r="B1" s="227"/>
      <c r="C1" s="227"/>
      <c r="D1" s="227"/>
      <c r="E1" s="227"/>
      <c r="F1" s="227"/>
      <c r="G1" s="227"/>
    </row>
    <row r="2" spans="1:8" ht="27.75" customHeight="1">
      <c r="A2" s="228" t="s">
        <v>44</v>
      </c>
      <c r="B2" s="228"/>
      <c r="C2" s="228"/>
      <c r="D2" s="228"/>
      <c r="E2" s="228"/>
      <c r="F2" s="228"/>
      <c r="G2" s="228"/>
    </row>
    <row r="3" spans="1:8" s="38" customFormat="1" ht="62.25" customHeight="1">
      <c r="A3" s="204"/>
      <c r="B3" s="180"/>
      <c r="C3" s="193" t="s">
        <v>45</v>
      </c>
      <c r="D3" s="190" t="s">
        <v>211</v>
      </c>
      <c r="E3" s="194" t="s">
        <v>222</v>
      </c>
      <c r="F3" s="189" t="s">
        <v>223</v>
      </c>
      <c r="G3" s="195" t="s">
        <v>31</v>
      </c>
      <c r="H3" s="195" t="s">
        <v>31</v>
      </c>
    </row>
    <row r="4" spans="1:8" s="38" customFormat="1" ht="12.75" customHeight="1">
      <c r="A4" s="205"/>
      <c r="B4" s="196"/>
      <c r="C4" s="197">
        <v>1</v>
      </c>
      <c r="D4" s="197">
        <v>2</v>
      </c>
      <c r="E4" s="198">
        <v>3</v>
      </c>
      <c r="F4" s="199">
        <v>4</v>
      </c>
      <c r="G4" s="183" t="s">
        <v>218</v>
      </c>
      <c r="H4" s="183" t="s">
        <v>219</v>
      </c>
    </row>
    <row r="5" spans="1:8" s="58" customFormat="1" ht="25.5" customHeight="1">
      <c r="A5" s="200">
        <v>6</v>
      </c>
      <c r="B5" s="200"/>
      <c r="C5" s="201" t="s">
        <v>32</v>
      </c>
      <c r="D5" s="202">
        <f>+D6+D11+D15+D18+D25+D29</f>
        <v>1132098</v>
      </c>
      <c r="E5" s="202">
        <f>+E6+E11+E15+E18+E25+E29</f>
        <v>1373172</v>
      </c>
      <c r="F5" s="202">
        <f>+F6+F11+F15+F18+F25+F29</f>
        <v>1457830.49</v>
      </c>
      <c r="G5" s="203">
        <f>IFERROR(F5/D5,)</f>
        <v>1.2877246404463218</v>
      </c>
      <c r="H5" s="203">
        <f>IFERROR(F5/E5,)</f>
        <v>1.0616517741404572</v>
      </c>
    </row>
    <row r="6" spans="1:8" ht="25.5">
      <c r="A6" s="42">
        <v>63</v>
      </c>
      <c r="B6" s="43"/>
      <c r="C6" s="43" t="s">
        <v>46</v>
      </c>
      <c r="D6" s="45">
        <f>D7+D9</f>
        <v>18600</v>
      </c>
      <c r="E6" s="100">
        <f>E7+E9</f>
        <v>18939</v>
      </c>
      <c r="F6" s="45">
        <f>F7+F9</f>
        <v>18938.919999999998</v>
      </c>
      <c r="G6" s="54">
        <f>IFERROR(F6/D6,)</f>
        <v>1.0182215053763439</v>
      </c>
      <c r="H6" s="188">
        <f t="shared" ref="H6:H69" si="0">IFERROR(F6/E6,)</f>
        <v>0.99999577591213884</v>
      </c>
    </row>
    <row r="7" spans="1:8">
      <c r="A7" s="42">
        <v>633</v>
      </c>
      <c r="B7" s="43"/>
      <c r="C7" s="43" t="s">
        <v>122</v>
      </c>
      <c r="D7" s="45"/>
      <c r="E7" s="100"/>
      <c r="F7" s="45">
        <f>F8</f>
        <v>0</v>
      </c>
      <c r="G7" s="54"/>
      <c r="H7" s="188">
        <f t="shared" si="0"/>
        <v>0</v>
      </c>
    </row>
    <row r="8" spans="1:8">
      <c r="A8" s="42"/>
      <c r="B8" s="46">
        <v>6331</v>
      </c>
      <c r="C8" s="46" t="s">
        <v>188</v>
      </c>
      <c r="D8" s="47"/>
      <c r="E8" s="100"/>
      <c r="F8" s="47"/>
      <c r="G8" s="54"/>
      <c r="H8" s="188">
        <f t="shared" si="0"/>
        <v>0</v>
      </c>
    </row>
    <row r="9" spans="1:8" ht="18.75" customHeight="1">
      <c r="A9" s="42">
        <v>636</v>
      </c>
      <c r="B9" s="43"/>
      <c r="C9" s="43" t="s">
        <v>126</v>
      </c>
      <c r="D9" s="45">
        <f>D10</f>
        <v>18600</v>
      </c>
      <c r="E9" s="100">
        <f>E10</f>
        <v>18939</v>
      </c>
      <c r="F9" s="45">
        <f>F10</f>
        <v>18938.919999999998</v>
      </c>
      <c r="G9" s="54">
        <f t="shared" ref="G9:G40" si="1">IFERROR(F9/D9,)</f>
        <v>1.0182215053763439</v>
      </c>
      <c r="H9" s="188">
        <f t="shared" si="0"/>
        <v>0.99999577591213884</v>
      </c>
    </row>
    <row r="10" spans="1:8" ht="25.5">
      <c r="A10" s="42"/>
      <c r="B10" s="46">
        <v>6361</v>
      </c>
      <c r="C10" s="46" t="s">
        <v>155</v>
      </c>
      <c r="D10" s="47">
        <v>18600</v>
      </c>
      <c r="E10" s="101">
        <v>18939</v>
      </c>
      <c r="F10" s="47">
        <v>18938.919999999998</v>
      </c>
      <c r="G10" s="54">
        <f t="shared" si="1"/>
        <v>1.0182215053763439</v>
      </c>
      <c r="H10" s="188">
        <f t="shared" si="0"/>
        <v>0.99999577591213884</v>
      </c>
    </row>
    <row r="11" spans="1:8" s="38" customFormat="1">
      <c r="A11" s="42">
        <v>64</v>
      </c>
      <c r="B11" s="42"/>
      <c r="C11" s="43" t="s">
        <v>47</v>
      </c>
      <c r="D11" s="44">
        <f>D12</f>
        <v>103</v>
      </c>
      <c r="E11" s="44">
        <f>+E12</f>
        <v>0</v>
      </c>
      <c r="F11" s="44">
        <f>+F12</f>
        <v>59.67</v>
      </c>
      <c r="G11" s="54">
        <f t="shared" si="1"/>
        <v>0.5793203883495146</v>
      </c>
      <c r="H11" s="188">
        <f t="shared" si="0"/>
        <v>0</v>
      </c>
    </row>
    <row r="12" spans="1:8" s="38" customFormat="1">
      <c r="A12" s="43" t="s">
        <v>48</v>
      </c>
      <c r="B12" s="42"/>
      <c r="C12" s="43" t="s">
        <v>49</v>
      </c>
      <c r="D12" s="44">
        <f>SUM(D13:D14)</f>
        <v>103</v>
      </c>
      <c r="E12" s="44">
        <f>SUM(E13:E13)</f>
        <v>0</v>
      </c>
      <c r="F12" s="44">
        <f>F13+F14</f>
        <v>59.67</v>
      </c>
      <c r="G12" s="54">
        <f t="shared" si="1"/>
        <v>0.5793203883495146</v>
      </c>
      <c r="H12" s="188">
        <f t="shared" si="0"/>
        <v>0</v>
      </c>
    </row>
    <row r="13" spans="1:8">
      <c r="A13" s="48"/>
      <c r="B13" s="46" t="s">
        <v>50</v>
      </c>
      <c r="C13" s="46" t="s">
        <v>51</v>
      </c>
      <c r="D13" s="47">
        <v>103</v>
      </c>
      <c r="E13" s="49">
        <v>0</v>
      </c>
      <c r="F13" s="49">
        <v>59.67</v>
      </c>
      <c r="G13" s="54">
        <f t="shared" si="1"/>
        <v>0.5793203883495146</v>
      </c>
      <c r="H13" s="188">
        <f t="shared" si="0"/>
        <v>0</v>
      </c>
    </row>
    <row r="14" spans="1:8" ht="25.5">
      <c r="A14" s="48"/>
      <c r="B14" s="46">
        <v>6415</v>
      </c>
      <c r="C14" s="46" t="s">
        <v>156</v>
      </c>
      <c r="D14" s="47"/>
      <c r="E14" s="49">
        <v>0</v>
      </c>
      <c r="F14" s="49"/>
      <c r="G14" s="54">
        <f t="shared" si="1"/>
        <v>0</v>
      </c>
      <c r="H14" s="188">
        <f t="shared" si="0"/>
        <v>0</v>
      </c>
    </row>
    <row r="15" spans="1:8" s="38" customFormat="1" ht="25.5">
      <c r="A15" s="42">
        <v>65</v>
      </c>
      <c r="B15" s="42"/>
      <c r="C15" s="43" t="s">
        <v>52</v>
      </c>
      <c r="D15" s="44">
        <f t="shared" ref="D15:F16" si="2">D16</f>
        <v>0</v>
      </c>
      <c r="E15" s="44">
        <f t="shared" si="2"/>
        <v>0</v>
      </c>
      <c r="F15" s="44">
        <f t="shared" si="2"/>
        <v>0</v>
      </c>
      <c r="G15" s="54">
        <f t="shared" si="1"/>
        <v>0</v>
      </c>
      <c r="H15" s="188">
        <f t="shared" si="0"/>
        <v>0</v>
      </c>
    </row>
    <row r="16" spans="1:8" s="38" customFormat="1">
      <c r="A16" s="43" t="s">
        <v>53</v>
      </c>
      <c r="B16" s="42"/>
      <c r="C16" s="43" t="s">
        <v>54</v>
      </c>
      <c r="D16" s="44">
        <f t="shared" si="2"/>
        <v>0</v>
      </c>
      <c r="E16" s="44">
        <f t="shared" si="2"/>
        <v>0</v>
      </c>
      <c r="F16" s="44">
        <f t="shared" si="2"/>
        <v>0</v>
      </c>
      <c r="G16" s="54">
        <f t="shared" si="1"/>
        <v>0</v>
      </c>
      <c r="H16" s="188">
        <f t="shared" si="0"/>
        <v>0</v>
      </c>
    </row>
    <row r="17" spans="1:8">
      <c r="A17" s="48"/>
      <c r="B17" s="46" t="s">
        <v>55</v>
      </c>
      <c r="C17" s="46" t="s">
        <v>56</v>
      </c>
      <c r="D17" s="49"/>
      <c r="E17" s="49"/>
      <c r="F17" s="49"/>
      <c r="G17" s="54">
        <f t="shared" si="1"/>
        <v>0</v>
      </c>
      <c r="H17" s="188">
        <f t="shared" si="0"/>
        <v>0</v>
      </c>
    </row>
    <row r="18" spans="1:8" ht="25.5">
      <c r="A18" s="42">
        <v>66</v>
      </c>
      <c r="B18" s="42"/>
      <c r="C18" s="43" t="s">
        <v>94</v>
      </c>
      <c r="D18" s="44">
        <f>D19+D22</f>
        <v>238009</v>
      </c>
      <c r="E18" s="44">
        <f>E19+E22</f>
        <v>237799</v>
      </c>
      <c r="F18" s="44">
        <f>F19+F22</f>
        <v>404231.9</v>
      </c>
      <c r="G18" s="54">
        <f t="shared" si="1"/>
        <v>1.6983891365452568</v>
      </c>
      <c r="H18" s="188">
        <f t="shared" si="0"/>
        <v>1.6998889818712444</v>
      </c>
    </row>
    <row r="19" spans="1:8">
      <c r="A19" s="43">
        <v>661</v>
      </c>
      <c r="B19" s="42"/>
      <c r="C19" s="43" t="s">
        <v>93</v>
      </c>
      <c r="D19" s="44">
        <f>D20+D21</f>
        <v>187560</v>
      </c>
      <c r="E19" s="44">
        <f>E20+E21</f>
        <v>204999</v>
      </c>
      <c r="F19" s="44">
        <f>F20+F21</f>
        <v>212019.90000000002</v>
      </c>
      <c r="G19" s="54">
        <f t="shared" si="1"/>
        <v>1.1304110684580935</v>
      </c>
      <c r="H19" s="188">
        <f t="shared" si="0"/>
        <v>1.0342484597485841</v>
      </c>
    </row>
    <row r="20" spans="1:8">
      <c r="A20" s="48"/>
      <c r="B20" s="46">
        <v>6614</v>
      </c>
      <c r="C20" s="46" t="s">
        <v>84</v>
      </c>
      <c r="D20" s="47">
        <v>95437</v>
      </c>
      <c r="E20" s="49">
        <v>110000</v>
      </c>
      <c r="F20" s="49">
        <v>120905.66</v>
      </c>
      <c r="G20" s="54">
        <f t="shared" si="1"/>
        <v>1.2668635854018881</v>
      </c>
      <c r="H20" s="188">
        <f t="shared" si="0"/>
        <v>1.0991423636363638</v>
      </c>
    </row>
    <row r="21" spans="1:8">
      <c r="A21" s="48"/>
      <c r="B21" s="46">
        <v>6615</v>
      </c>
      <c r="C21" s="46" t="s">
        <v>9</v>
      </c>
      <c r="D21" s="47">
        <v>92123</v>
      </c>
      <c r="E21" s="49">
        <v>94999</v>
      </c>
      <c r="F21" s="49">
        <v>91114.240000000005</v>
      </c>
      <c r="G21" s="54">
        <f t="shared" si="1"/>
        <v>0.98904985725605987</v>
      </c>
      <c r="H21" s="188">
        <f t="shared" si="0"/>
        <v>0.95910735902483191</v>
      </c>
    </row>
    <row r="22" spans="1:8" ht="25.5">
      <c r="A22" s="43">
        <v>663</v>
      </c>
      <c r="B22" s="42"/>
      <c r="C22" s="43" t="s">
        <v>92</v>
      </c>
      <c r="D22" s="44">
        <f>D23+D24</f>
        <v>50449</v>
      </c>
      <c r="E22" s="44">
        <f>E23+E24</f>
        <v>32800</v>
      </c>
      <c r="F22" s="44">
        <f>F23+F24</f>
        <v>192212</v>
      </c>
      <c r="G22" s="54">
        <f t="shared" si="1"/>
        <v>3.8100259668179746</v>
      </c>
      <c r="H22" s="188">
        <f t="shared" si="0"/>
        <v>5.8601219512195124</v>
      </c>
    </row>
    <row r="23" spans="1:8">
      <c r="A23" s="48"/>
      <c r="B23" s="46">
        <v>6631</v>
      </c>
      <c r="C23" s="46" t="s">
        <v>85</v>
      </c>
      <c r="D23" s="47"/>
      <c r="E23" s="49"/>
      <c r="F23" s="49"/>
      <c r="G23" s="54">
        <f t="shared" si="1"/>
        <v>0</v>
      </c>
      <c r="H23" s="188">
        <f t="shared" si="0"/>
        <v>0</v>
      </c>
    </row>
    <row r="24" spans="1:8">
      <c r="A24" s="48"/>
      <c r="B24" s="46">
        <v>6632</v>
      </c>
      <c r="C24" s="46" t="s">
        <v>86</v>
      </c>
      <c r="D24" s="47">
        <v>50449</v>
      </c>
      <c r="E24" s="49">
        <v>32800</v>
      </c>
      <c r="F24" s="49">
        <v>192212</v>
      </c>
      <c r="G24" s="54">
        <f t="shared" si="1"/>
        <v>3.8100259668179746</v>
      </c>
      <c r="H24" s="188">
        <f t="shared" si="0"/>
        <v>5.8601219512195124</v>
      </c>
    </row>
    <row r="25" spans="1:8" ht="25.5">
      <c r="A25" s="43">
        <v>67</v>
      </c>
      <c r="B25" s="42"/>
      <c r="C25" s="43" t="s">
        <v>91</v>
      </c>
      <c r="D25" s="44">
        <f>D26</f>
        <v>875386</v>
      </c>
      <c r="E25" s="44">
        <f>E26</f>
        <v>1116434</v>
      </c>
      <c r="F25" s="44">
        <f>F26</f>
        <v>1029908.91</v>
      </c>
      <c r="G25" s="54">
        <f t="shared" si="1"/>
        <v>1.176519741005682</v>
      </c>
      <c r="H25" s="188">
        <f t="shared" si="0"/>
        <v>0.92249869674338114</v>
      </c>
    </row>
    <row r="26" spans="1:8" ht="38.25">
      <c r="A26" s="43">
        <v>671</v>
      </c>
      <c r="B26" s="42"/>
      <c r="C26" s="43" t="s">
        <v>90</v>
      </c>
      <c r="D26" s="44">
        <f>D27+D28</f>
        <v>875386</v>
      </c>
      <c r="E26" s="44">
        <f>E27+E28</f>
        <v>1116434</v>
      </c>
      <c r="F26" s="44">
        <f>F27+F28</f>
        <v>1029908.91</v>
      </c>
      <c r="G26" s="54">
        <f t="shared" si="1"/>
        <v>1.176519741005682</v>
      </c>
      <c r="H26" s="188">
        <f t="shared" si="0"/>
        <v>0.92249869674338114</v>
      </c>
    </row>
    <row r="27" spans="1:8" ht="25.5">
      <c r="A27" s="48"/>
      <c r="B27" s="46">
        <v>6711</v>
      </c>
      <c r="C27" s="46" t="s">
        <v>87</v>
      </c>
      <c r="D27" s="49">
        <v>875386</v>
      </c>
      <c r="E27" s="49">
        <v>1116434</v>
      </c>
      <c r="F27" s="49">
        <v>1025581</v>
      </c>
      <c r="G27" s="54">
        <f t="shared" si="1"/>
        <v>1.1715757391596393</v>
      </c>
      <c r="H27" s="188">
        <f t="shared" si="0"/>
        <v>0.91862214873427361</v>
      </c>
    </row>
    <row r="28" spans="1:8" ht="25.5">
      <c r="A28" s="48"/>
      <c r="B28" s="46">
        <v>6712</v>
      </c>
      <c r="C28" s="46" t="s">
        <v>88</v>
      </c>
      <c r="D28" s="47">
        <v>0</v>
      </c>
      <c r="E28" s="49"/>
      <c r="F28" s="49">
        <v>4327.91</v>
      </c>
      <c r="G28" s="54">
        <f t="shared" si="1"/>
        <v>0</v>
      </c>
      <c r="H28" s="188">
        <f t="shared" si="0"/>
        <v>0</v>
      </c>
    </row>
    <row r="29" spans="1:8">
      <c r="A29" s="42">
        <v>683</v>
      </c>
      <c r="B29" s="46"/>
      <c r="C29" s="43" t="s">
        <v>131</v>
      </c>
      <c r="D29" s="44">
        <f>D30</f>
        <v>0</v>
      </c>
      <c r="E29" s="44">
        <f>SUM(E30)</f>
        <v>0</v>
      </c>
      <c r="F29" s="44">
        <f>F30</f>
        <v>4691.09</v>
      </c>
      <c r="G29" s="54">
        <f t="shared" si="1"/>
        <v>0</v>
      </c>
      <c r="H29" s="188">
        <f t="shared" si="0"/>
        <v>0</v>
      </c>
    </row>
    <row r="30" spans="1:8">
      <c r="A30" s="48"/>
      <c r="B30" s="46">
        <v>68311</v>
      </c>
      <c r="C30" s="46" t="s">
        <v>131</v>
      </c>
      <c r="D30" s="47"/>
      <c r="E30" s="49">
        <v>0</v>
      </c>
      <c r="F30" s="49">
        <v>4691.09</v>
      </c>
      <c r="G30" s="54">
        <f t="shared" si="1"/>
        <v>0</v>
      </c>
      <c r="H30" s="188">
        <f t="shared" si="0"/>
        <v>0</v>
      </c>
    </row>
    <row r="31" spans="1:8">
      <c r="A31" s="42">
        <v>922</v>
      </c>
      <c r="B31" s="43"/>
      <c r="C31" s="43" t="s">
        <v>57</v>
      </c>
      <c r="D31" s="83">
        <v>34462</v>
      </c>
      <c r="E31" s="83"/>
      <c r="F31" s="83">
        <v>74756</v>
      </c>
      <c r="G31" s="54">
        <f t="shared" si="1"/>
        <v>2.1692298763855842</v>
      </c>
      <c r="H31" s="188">
        <f t="shared" si="0"/>
        <v>0</v>
      </c>
    </row>
    <row r="32" spans="1:8" s="58" customFormat="1" ht="25.5" customHeight="1">
      <c r="A32" s="55">
        <v>7</v>
      </c>
      <c r="B32" s="55"/>
      <c r="C32" s="59" t="s">
        <v>33</v>
      </c>
      <c r="D32" s="57">
        <f t="shared" ref="D32:F33" si="3">D33</f>
        <v>75</v>
      </c>
      <c r="E32" s="57">
        <f t="shared" si="3"/>
        <v>100</v>
      </c>
      <c r="F32" s="57">
        <f t="shared" si="3"/>
        <v>58.72</v>
      </c>
      <c r="G32" s="60">
        <f t="shared" si="1"/>
        <v>0.78293333333333337</v>
      </c>
      <c r="H32" s="60">
        <f t="shared" si="0"/>
        <v>0.58719999999999994</v>
      </c>
    </row>
    <row r="33" spans="1:9">
      <c r="A33" s="42">
        <v>72</v>
      </c>
      <c r="B33" s="43"/>
      <c r="C33" s="43" t="s">
        <v>58</v>
      </c>
      <c r="D33" s="45">
        <v>75</v>
      </c>
      <c r="E33" s="100">
        <f t="shared" si="3"/>
        <v>100</v>
      </c>
      <c r="F33" s="45">
        <f>F34</f>
        <v>58.72</v>
      </c>
      <c r="G33" s="54">
        <f t="shared" si="1"/>
        <v>0.78293333333333337</v>
      </c>
      <c r="H33" s="188">
        <f t="shared" si="0"/>
        <v>0.58719999999999994</v>
      </c>
    </row>
    <row r="34" spans="1:9">
      <c r="A34" s="42">
        <v>721</v>
      </c>
      <c r="B34" s="43"/>
      <c r="C34" s="43" t="s">
        <v>95</v>
      </c>
      <c r="D34" s="45">
        <f>D35</f>
        <v>75</v>
      </c>
      <c r="E34" s="100">
        <f>E35</f>
        <v>100</v>
      </c>
      <c r="F34" s="45">
        <f>F35</f>
        <v>58.72</v>
      </c>
      <c r="G34" s="54">
        <f t="shared" si="1"/>
        <v>0.78293333333333337</v>
      </c>
      <c r="H34" s="188">
        <f t="shared" si="0"/>
        <v>0.58719999999999994</v>
      </c>
    </row>
    <row r="35" spans="1:9">
      <c r="A35" s="42"/>
      <c r="B35" s="46">
        <v>7211</v>
      </c>
      <c r="C35" s="46" t="s">
        <v>89</v>
      </c>
      <c r="D35" s="47">
        <v>75</v>
      </c>
      <c r="E35" s="101">
        <v>100</v>
      </c>
      <c r="F35" s="47">
        <v>58.72</v>
      </c>
      <c r="G35" s="54">
        <f t="shared" si="1"/>
        <v>0.78293333333333337</v>
      </c>
      <c r="H35" s="188">
        <f t="shared" si="0"/>
        <v>0.58719999999999994</v>
      </c>
    </row>
    <row r="36" spans="1:9" ht="24" customHeight="1">
      <c r="A36" s="55">
        <v>3</v>
      </c>
      <c r="B36" s="55"/>
      <c r="C36" s="56" t="s">
        <v>102</v>
      </c>
      <c r="D36" s="57">
        <f>+D37+D44+D76+D81+D85</f>
        <v>952061.18</v>
      </c>
      <c r="E36" s="57">
        <f>+E37+E44+E76+E81+E85</f>
        <v>1271889</v>
      </c>
      <c r="F36" s="57">
        <f>+F37+F44+F76+F81+F85</f>
        <v>1252497.78</v>
      </c>
      <c r="G36" s="60">
        <f t="shared" si="1"/>
        <v>1.3155643842132079</v>
      </c>
      <c r="H36" s="60">
        <f t="shared" si="0"/>
        <v>0.98475399975941302</v>
      </c>
    </row>
    <row r="37" spans="1:9">
      <c r="A37" s="42">
        <v>31</v>
      </c>
      <c r="B37" s="42"/>
      <c r="C37" s="50" t="s">
        <v>138</v>
      </c>
      <c r="D37" s="44">
        <f>+D38+D40+D41</f>
        <v>612081</v>
      </c>
      <c r="E37" s="44">
        <f>+E38+E40+E41</f>
        <v>795775</v>
      </c>
      <c r="F37" s="44">
        <f>+F38+F40+F41</f>
        <v>791855</v>
      </c>
      <c r="G37" s="54">
        <f>IFERROR(F37/D37,)</f>
        <v>1.2937094926978618</v>
      </c>
      <c r="H37" s="188">
        <f t="shared" si="0"/>
        <v>0.99507398448053785</v>
      </c>
    </row>
    <row r="38" spans="1:9">
      <c r="A38" s="50" t="s">
        <v>59</v>
      </c>
      <c r="B38" s="42"/>
      <c r="C38" s="50" t="s">
        <v>103</v>
      </c>
      <c r="D38" s="44">
        <f>+D39</f>
        <v>463704</v>
      </c>
      <c r="E38" s="44">
        <f>+E39</f>
        <v>599770</v>
      </c>
      <c r="F38" s="44">
        <f>+F39</f>
        <v>596591.71</v>
      </c>
      <c r="G38" s="54">
        <f t="shared" si="1"/>
        <v>1.2865787441988854</v>
      </c>
      <c r="H38" s="188">
        <f t="shared" si="0"/>
        <v>0.99470081864714799</v>
      </c>
    </row>
    <row r="39" spans="1:9">
      <c r="A39" s="48"/>
      <c r="B39" s="51">
        <v>3111</v>
      </c>
      <c r="C39" s="51" t="s">
        <v>60</v>
      </c>
      <c r="D39" s="49">
        <v>463704</v>
      </c>
      <c r="E39" s="49">
        <v>599770</v>
      </c>
      <c r="F39" s="49">
        <v>596591.71</v>
      </c>
      <c r="G39" s="54">
        <f t="shared" si="1"/>
        <v>1.2865787441988854</v>
      </c>
      <c r="H39" s="188">
        <f t="shared" si="0"/>
        <v>0.99470081864714799</v>
      </c>
    </row>
    <row r="40" spans="1:9" s="38" customFormat="1">
      <c r="A40" s="50" t="s">
        <v>61</v>
      </c>
      <c r="B40" s="42"/>
      <c r="C40" s="50" t="s">
        <v>20</v>
      </c>
      <c r="D40" s="83">
        <v>71896</v>
      </c>
      <c r="E40" s="83">
        <v>97005</v>
      </c>
      <c r="F40" s="83">
        <v>96832.31</v>
      </c>
      <c r="G40" s="54">
        <f t="shared" si="1"/>
        <v>1.3468386280182485</v>
      </c>
      <c r="H40" s="188">
        <f t="shared" si="0"/>
        <v>0.99821978248543886</v>
      </c>
    </row>
    <row r="41" spans="1:9" s="38" customFormat="1">
      <c r="A41" s="50">
        <v>313</v>
      </c>
      <c r="B41" s="42"/>
      <c r="C41" s="50" t="s">
        <v>104</v>
      </c>
      <c r="D41" s="44">
        <f>D42+D43</f>
        <v>76481</v>
      </c>
      <c r="E41" s="44">
        <f>E42+E43</f>
        <v>99000</v>
      </c>
      <c r="F41" s="44">
        <f>F42+F43</f>
        <v>98430.98</v>
      </c>
      <c r="G41" s="54">
        <f t="shared" ref="G41:G72" si="4">IFERROR(F41/D41,)</f>
        <v>1.2869991239654293</v>
      </c>
      <c r="H41" s="188">
        <f t="shared" si="0"/>
        <v>0.99425232323232315</v>
      </c>
      <c r="I41" s="85"/>
    </row>
    <row r="42" spans="1:9">
      <c r="A42" s="48"/>
      <c r="B42" s="51">
        <v>3132</v>
      </c>
      <c r="C42" s="51" t="s">
        <v>7</v>
      </c>
      <c r="D42" s="49">
        <v>76481</v>
      </c>
      <c r="E42" s="49">
        <v>99000</v>
      </c>
      <c r="F42" s="49">
        <v>98430.98</v>
      </c>
      <c r="G42" s="54">
        <f t="shared" si="4"/>
        <v>1.2869991239654293</v>
      </c>
      <c r="H42" s="188">
        <f t="shared" si="0"/>
        <v>0.99425232323232315</v>
      </c>
    </row>
    <row r="43" spans="1:9">
      <c r="A43" s="48"/>
      <c r="B43" s="51">
        <v>3133</v>
      </c>
      <c r="C43" s="51" t="s">
        <v>11</v>
      </c>
      <c r="D43" s="49"/>
      <c r="E43" s="49">
        <v>0</v>
      </c>
      <c r="F43" s="49">
        <v>0</v>
      </c>
      <c r="G43" s="54">
        <f t="shared" si="4"/>
        <v>0</v>
      </c>
      <c r="H43" s="188">
        <f t="shared" si="0"/>
        <v>0</v>
      </c>
    </row>
    <row r="44" spans="1:9" s="38" customFormat="1">
      <c r="A44" s="50">
        <v>32</v>
      </c>
      <c r="B44" s="42"/>
      <c r="C44" s="50" t="s">
        <v>105</v>
      </c>
      <c r="D44" s="44">
        <f>D45+D50+D57+D67+D68</f>
        <v>337829.9</v>
      </c>
      <c r="E44" s="44">
        <f>+E45+E50+E57+E67+E68</f>
        <v>474014</v>
      </c>
      <c r="F44" s="44">
        <f>+F45+F50+F57+F67+F68</f>
        <v>458689.20999999996</v>
      </c>
      <c r="G44" s="54">
        <f t="shared" si="4"/>
        <v>1.3577519633401305</v>
      </c>
      <c r="H44" s="188">
        <f t="shared" si="0"/>
        <v>0.96767017429864932</v>
      </c>
      <c r="I44" s="85"/>
    </row>
    <row r="45" spans="1:9" s="38" customFormat="1">
      <c r="A45" s="42">
        <v>321</v>
      </c>
      <c r="B45" s="50"/>
      <c r="C45" s="50" t="s">
        <v>106</v>
      </c>
      <c r="D45" s="44">
        <f>SUM(D46:D49)</f>
        <v>25831.9</v>
      </c>
      <c r="E45" s="44">
        <f>SUM(E46:E49)</f>
        <v>25224</v>
      </c>
      <c r="F45" s="44">
        <f>SUM(F46:F49)</f>
        <v>24990.809999999998</v>
      </c>
      <c r="G45" s="54">
        <f t="shared" si="4"/>
        <v>0.96743987085735061</v>
      </c>
      <c r="H45" s="188">
        <f t="shared" si="0"/>
        <v>0.99075523311132241</v>
      </c>
      <c r="I45" s="85"/>
    </row>
    <row r="46" spans="1:9">
      <c r="A46" s="48"/>
      <c r="B46" s="51">
        <v>3211</v>
      </c>
      <c r="C46" s="51" t="s">
        <v>62</v>
      </c>
      <c r="D46" s="49">
        <v>10671</v>
      </c>
      <c r="E46" s="49">
        <v>9507</v>
      </c>
      <c r="F46" s="49">
        <v>9348.98</v>
      </c>
      <c r="G46" s="54">
        <f t="shared" si="4"/>
        <v>0.87611095492456181</v>
      </c>
      <c r="H46" s="188">
        <f t="shared" si="0"/>
        <v>0.98337856316398442</v>
      </c>
    </row>
    <row r="47" spans="1:9">
      <c r="A47" s="48"/>
      <c r="B47" s="51">
        <v>3212</v>
      </c>
      <c r="C47" s="51" t="s">
        <v>63</v>
      </c>
      <c r="D47" s="49">
        <v>14074</v>
      </c>
      <c r="E47" s="49">
        <v>13910</v>
      </c>
      <c r="F47" s="49">
        <v>13835.61</v>
      </c>
      <c r="G47" s="54">
        <f t="shared" si="4"/>
        <v>0.98306167400881062</v>
      </c>
      <c r="H47" s="188">
        <f t="shared" si="0"/>
        <v>0.99465204888569381</v>
      </c>
    </row>
    <row r="48" spans="1:9">
      <c r="A48" s="51"/>
      <c r="B48" s="48">
        <v>3213</v>
      </c>
      <c r="C48" s="51" t="s">
        <v>64</v>
      </c>
      <c r="D48" s="49">
        <v>1086.9000000000001</v>
      </c>
      <c r="E48" s="49">
        <v>902</v>
      </c>
      <c r="F48" s="49">
        <v>901.76</v>
      </c>
      <c r="G48" s="61">
        <f t="shared" si="4"/>
        <v>0.82966234244180692</v>
      </c>
      <c r="H48" s="188">
        <f t="shared" si="0"/>
        <v>0.99973392461197341</v>
      </c>
    </row>
    <row r="49" spans="1:11">
      <c r="A49" s="48"/>
      <c r="B49" s="51">
        <v>3214</v>
      </c>
      <c r="C49" s="51" t="s">
        <v>96</v>
      </c>
      <c r="D49" s="49">
        <v>0</v>
      </c>
      <c r="E49" s="49">
        <v>905</v>
      </c>
      <c r="F49" s="49">
        <v>904.46</v>
      </c>
      <c r="G49" s="54">
        <f t="shared" si="4"/>
        <v>0</v>
      </c>
      <c r="H49" s="188">
        <f t="shared" si="0"/>
        <v>0.99940331491712708</v>
      </c>
    </row>
    <row r="50" spans="1:11" s="38" customFormat="1">
      <c r="A50" s="42">
        <v>322</v>
      </c>
      <c r="B50" s="50"/>
      <c r="C50" s="50" t="s">
        <v>107</v>
      </c>
      <c r="D50" s="44">
        <f>SUM(D51:D56)</f>
        <v>98283</v>
      </c>
      <c r="E50" s="44">
        <f>SUM(E51:E56)</f>
        <v>103030</v>
      </c>
      <c r="F50" s="44">
        <f>SUM(F51:F56)</f>
        <v>101743.29</v>
      </c>
      <c r="G50" s="54">
        <f t="shared" si="4"/>
        <v>1.0352074112511827</v>
      </c>
      <c r="H50" s="188">
        <f t="shared" si="0"/>
        <v>0.98751130738619808</v>
      </c>
    </row>
    <row r="51" spans="1:11">
      <c r="A51" s="48"/>
      <c r="B51" s="51">
        <v>3221</v>
      </c>
      <c r="C51" s="51" t="s">
        <v>65</v>
      </c>
      <c r="D51" s="49">
        <v>23116</v>
      </c>
      <c r="E51" s="49">
        <v>28713</v>
      </c>
      <c r="F51" s="49">
        <v>27599.53</v>
      </c>
      <c r="G51" s="54">
        <f t="shared" si="4"/>
        <v>1.1939578646824709</v>
      </c>
      <c r="H51" s="188">
        <f t="shared" si="0"/>
        <v>0.96122070142444183</v>
      </c>
    </row>
    <row r="52" spans="1:11">
      <c r="A52" s="48"/>
      <c r="B52" s="51">
        <v>3222</v>
      </c>
      <c r="C52" s="51" t="s">
        <v>97</v>
      </c>
      <c r="D52" s="49">
        <v>36430</v>
      </c>
      <c r="E52" s="49">
        <v>35317</v>
      </c>
      <c r="F52" s="49">
        <v>35276.559999999998</v>
      </c>
      <c r="G52" s="54">
        <f t="shared" si="4"/>
        <v>0.96833818281636008</v>
      </c>
      <c r="H52" s="188">
        <f t="shared" si="0"/>
        <v>0.99885494237902417</v>
      </c>
    </row>
    <row r="53" spans="1:11">
      <c r="A53" s="48"/>
      <c r="B53" s="51">
        <v>3223</v>
      </c>
      <c r="C53" s="51" t="s">
        <v>66</v>
      </c>
      <c r="D53" s="49">
        <v>30028</v>
      </c>
      <c r="E53" s="49">
        <v>32700</v>
      </c>
      <c r="F53" s="49">
        <v>33383.81</v>
      </c>
      <c r="G53" s="54">
        <f t="shared" si="4"/>
        <v>1.1117560277074729</v>
      </c>
      <c r="H53" s="188">
        <f t="shared" si="0"/>
        <v>1.020911620795107</v>
      </c>
    </row>
    <row r="54" spans="1:11">
      <c r="A54" s="51"/>
      <c r="B54" s="48">
        <v>3224</v>
      </c>
      <c r="C54" s="51" t="s">
        <v>67</v>
      </c>
      <c r="D54" s="49">
        <v>5744</v>
      </c>
      <c r="E54" s="49">
        <v>5500</v>
      </c>
      <c r="F54" s="49">
        <v>4885.97</v>
      </c>
      <c r="G54" s="61">
        <f t="shared" si="4"/>
        <v>0.85062151810584963</v>
      </c>
      <c r="H54" s="188">
        <f t="shared" si="0"/>
        <v>0.88835818181818182</v>
      </c>
    </row>
    <row r="55" spans="1:11">
      <c r="A55" s="48"/>
      <c r="B55" s="51">
        <v>3225</v>
      </c>
      <c r="C55" s="51" t="s">
        <v>68</v>
      </c>
      <c r="D55" s="49">
        <v>1485</v>
      </c>
      <c r="E55" s="49">
        <v>800</v>
      </c>
      <c r="F55" s="49">
        <v>597.41999999999996</v>
      </c>
      <c r="G55" s="54">
        <f t="shared" si="4"/>
        <v>0.40230303030303027</v>
      </c>
      <c r="H55" s="188">
        <f t="shared" si="0"/>
        <v>0.74677499999999997</v>
      </c>
      <c r="J55" s="41"/>
      <c r="K55" s="41"/>
    </row>
    <row r="56" spans="1:11">
      <c r="A56" s="48"/>
      <c r="B56" s="51">
        <v>3227</v>
      </c>
      <c r="C56" s="51" t="s">
        <v>2</v>
      </c>
      <c r="D56" s="49">
        <v>1480</v>
      </c>
      <c r="E56" s="49"/>
      <c r="F56" s="49"/>
      <c r="G56" s="54">
        <f t="shared" si="4"/>
        <v>0</v>
      </c>
      <c r="H56" s="188">
        <f t="shared" si="0"/>
        <v>0</v>
      </c>
    </row>
    <row r="57" spans="1:11" s="38" customFormat="1">
      <c r="A57" s="42">
        <v>323</v>
      </c>
      <c r="B57" s="50"/>
      <c r="C57" s="50" t="s">
        <v>108</v>
      </c>
      <c r="D57" s="44">
        <f>SUM(D58:D66)</f>
        <v>168290</v>
      </c>
      <c r="E57" s="44">
        <f>SUM(E58:E66)</f>
        <v>260969</v>
      </c>
      <c r="F57" s="44">
        <f>SUM(F58:F66)</f>
        <v>249409.47999999998</v>
      </c>
      <c r="G57" s="54">
        <f t="shared" si="4"/>
        <v>1.4820219858577455</v>
      </c>
      <c r="H57" s="188">
        <f t="shared" si="0"/>
        <v>0.95570539029539903</v>
      </c>
    </row>
    <row r="58" spans="1:11">
      <c r="A58" s="48"/>
      <c r="B58" s="51">
        <v>3231</v>
      </c>
      <c r="C58" s="51" t="s">
        <v>69</v>
      </c>
      <c r="D58" s="49">
        <v>19063</v>
      </c>
      <c r="E58" s="49">
        <v>13280</v>
      </c>
      <c r="F58" s="49">
        <v>12583.97</v>
      </c>
      <c r="G58" s="54">
        <f t="shared" si="4"/>
        <v>0.66012537376068825</v>
      </c>
      <c r="H58" s="188">
        <f t="shared" si="0"/>
        <v>0.94758810240963853</v>
      </c>
    </row>
    <row r="59" spans="1:11">
      <c r="A59" s="48"/>
      <c r="B59" s="51">
        <v>3232</v>
      </c>
      <c r="C59" s="51" t="s">
        <v>70</v>
      </c>
      <c r="D59" s="49">
        <v>37659</v>
      </c>
      <c r="E59" s="49">
        <v>40881</v>
      </c>
      <c r="F59" s="49">
        <v>40171.300000000003</v>
      </c>
      <c r="G59" s="54">
        <f t="shared" si="4"/>
        <v>1.0667118085982104</v>
      </c>
      <c r="H59" s="188">
        <f t="shared" si="0"/>
        <v>0.98263985714635171</v>
      </c>
    </row>
    <row r="60" spans="1:11">
      <c r="A60" s="48"/>
      <c r="B60" s="51">
        <v>3233</v>
      </c>
      <c r="C60" s="51" t="s">
        <v>139</v>
      </c>
      <c r="D60" s="49">
        <v>17410</v>
      </c>
      <c r="E60" s="49">
        <v>27869</v>
      </c>
      <c r="F60" s="49">
        <v>27700.45</v>
      </c>
      <c r="G60" s="54">
        <f t="shared" si="4"/>
        <v>1.5910654796094199</v>
      </c>
      <c r="H60" s="188">
        <f t="shared" si="0"/>
        <v>0.99395206143026305</v>
      </c>
    </row>
    <row r="61" spans="1:11">
      <c r="A61" s="48"/>
      <c r="B61" s="51">
        <v>3234</v>
      </c>
      <c r="C61" s="51" t="s">
        <v>71</v>
      </c>
      <c r="D61" s="49">
        <v>4047</v>
      </c>
      <c r="E61" s="49">
        <v>5000</v>
      </c>
      <c r="F61" s="49">
        <v>4345.79</v>
      </c>
      <c r="G61" s="54">
        <f t="shared" si="4"/>
        <v>1.0738299975290337</v>
      </c>
      <c r="H61" s="188">
        <f t="shared" si="0"/>
        <v>0.86915799999999999</v>
      </c>
    </row>
    <row r="62" spans="1:11">
      <c r="A62" s="48"/>
      <c r="B62" s="51">
        <v>3235</v>
      </c>
      <c r="C62" s="51" t="s">
        <v>72</v>
      </c>
      <c r="D62" s="49">
        <v>3463</v>
      </c>
      <c r="E62" s="49">
        <v>11400</v>
      </c>
      <c r="F62" s="49">
        <v>11400</v>
      </c>
      <c r="G62" s="54">
        <f t="shared" si="4"/>
        <v>3.2919434016748483</v>
      </c>
      <c r="H62" s="188">
        <f t="shared" si="0"/>
        <v>1</v>
      </c>
    </row>
    <row r="63" spans="1:11">
      <c r="A63" s="48"/>
      <c r="B63" s="51">
        <v>3236</v>
      </c>
      <c r="C63" s="51" t="s">
        <v>73</v>
      </c>
      <c r="D63" s="49">
        <v>5848</v>
      </c>
      <c r="E63" s="49">
        <v>5731</v>
      </c>
      <c r="F63" s="49">
        <v>5730.36</v>
      </c>
      <c r="G63" s="54">
        <f t="shared" si="4"/>
        <v>0.97988372093023246</v>
      </c>
      <c r="H63" s="188">
        <f t="shared" si="0"/>
        <v>0.99988832664456462</v>
      </c>
    </row>
    <row r="64" spans="1:11">
      <c r="A64" s="48"/>
      <c r="B64" s="51">
        <v>3237</v>
      </c>
      <c r="C64" s="51" t="s">
        <v>74</v>
      </c>
      <c r="D64" s="49">
        <v>40015</v>
      </c>
      <c r="E64" s="49">
        <v>50646</v>
      </c>
      <c r="F64" s="49">
        <v>46217.919999999998</v>
      </c>
      <c r="G64" s="54">
        <f t="shared" si="4"/>
        <v>1.1550148694239659</v>
      </c>
      <c r="H64" s="188">
        <f t="shared" si="0"/>
        <v>0.91256802116652846</v>
      </c>
    </row>
    <row r="65" spans="1:9">
      <c r="A65" s="51"/>
      <c r="B65" s="48">
        <v>3238</v>
      </c>
      <c r="C65" s="51" t="s">
        <v>75</v>
      </c>
      <c r="D65" s="49">
        <v>9904</v>
      </c>
      <c r="E65" s="49">
        <v>10000</v>
      </c>
      <c r="F65" s="49">
        <v>9825.3700000000008</v>
      </c>
      <c r="G65" s="54">
        <f t="shared" si="4"/>
        <v>0.99206078352180949</v>
      </c>
      <c r="H65" s="188">
        <f t="shared" si="0"/>
        <v>0.9825370000000001</v>
      </c>
    </row>
    <row r="66" spans="1:9">
      <c r="A66" s="48"/>
      <c r="B66" s="51">
        <v>3239</v>
      </c>
      <c r="C66" s="51" t="s">
        <v>76</v>
      </c>
      <c r="D66" s="49">
        <v>30881</v>
      </c>
      <c r="E66" s="49">
        <v>96162</v>
      </c>
      <c r="F66" s="49">
        <v>91434.32</v>
      </c>
      <c r="G66" s="54">
        <f t="shared" si="4"/>
        <v>2.9608600757747485</v>
      </c>
      <c r="H66" s="188">
        <f t="shared" si="0"/>
        <v>0.95083629708200756</v>
      </c>
    </row>
    <row r="67" spans="1:9" s="38" customFormat="1">
      <c r="A67" s="42">
        <v>324</v>
      </c>
      <c r="B67" s="50"/>
      <c r="C67" s="50" t="s">
        <v>28</v>
      </c>
      <c r="D67" s="83">
        <v>4858</v>
      </c>
      <c r="E67" s="83">
        <v>5060</v>
      </c>
      <c r="F67" s="83">
        <v>5017.68</v>
      </c>
      <c r="G67" s="54">
        <f t="shared" si="4"/>
        <v>1.0328694936187732</v>
      </c>
      <c r="H67" s="188">
        <f t="shared" si="0"/>
        <v>0.99163636363636365</v>
      </c>
    </row>
    <row r="68" spans="1:9" s="38" customFormat="1">
      <c r="A68" s="42">
        <v>329</v>
      </c>
      <c r="B68" s="50"/>
      <c r="C68" s="50" t="s">
        <v>99</v>
      </c>
      <c r="D68" s="44">
        <f>SUM(D69:D75)</f>
        <v>40567</v>
      </c>
      <c r="E68" s="44">
        <f>SUM(E69:E75)</f>
        <v>79731</v>
      </c>
      <c r="F68" s="44">
        <f>SUM(F69:F75)</f>
        <v>77527.950000000012</v>
      </c>
      <c r="G68" s="54">
        <f t="shared" si="4"/>
        <v>1.9111087830009617</v>
      </c>
      <c r="H68" s="188">
        <f t="shared" si="0"/>
        <v>0.97236896564698816</v>
      </c>
    </row>
    <row r="69" spans="1:9" s="38" customFormat="1" ht="18.75" customHeight="1">
      <c r="A69" s="42"/>
      <c r="B69" s="51">
        <v>3291</v>
      </c>
      <c r="C69" s="50" t="s">
        <v>185</v>
      </c>
      <c r="D69" s="49">
        <v>11914</v>
      </c>
      <c r="E69" s="49">
        <v>12000</v>
      </c>
      <c r="F69" s="49">
        <v>11914.22</v>
      </c>
      <c r="G69" s="54">
        <f t="shared" si="4"/>
        <v>1.0000184656706395</v>
      </c>
      <c r="H69" s="188">
        <f t="shared" si="0"/>
        <v>0.99285166666666658</v>
      </c>
    </row>
    <row r="70" spans="1:9">
      <c r="A70" s="48"/>
      <c r="B70" s="51">
        <v>3292</v>
      </c>
      <c r="C70" s="51" t="s">
        <v>77</v>
      </c>
      <c r="D70" s="49">
        <v>15627</v>
      </c>
      <c r="E70" s="49">
        <v>46598</v>
      </c>
      <c r="F70" s="49">
        <v>46426.31</v>
      </c>
      <c r="G70" s="54">
        <f t="shared" si="4"/>
        <v>2.970903564343764</v>
      </c>
      <c r="H70" s="188">
        <f t="shared" ref="H70:H101" si="5">IFERROR(F70/E70,)</f>
        <v>0.99631550710330907</v>
      </c>
    </row>
    <row r="71" spans="1:9">
      <c r="A71" s="48"/>
      <c r="B71" s="51">
        <v>3293</v>
      </c>
      <c r="C71" s="51" t="s">
        <v>3</v>
      </c>
      <c r="D71" s="49">
        <v>10546</v>
      </c>
      <c r="E71" s="49">
        <v>16038</v>
      </c>
      <c r="F71" s="49">
        <v>14222.24</v>
      </c>
      <c r="G71" s="54">
        <f t="shared" si="4"/>
        <v>1.3485909349516405</v>
      </c>
      <c r="H71" s="188">
        <f t="shared" si="5"/>
        <v>0.88678388826536969</v>
      </c>
    </row>
    <row r="72" spans="1:9">
      <c r="A72" s="48"/>
      <c r="B72" s="51">
        <v>3294</v>
      </c>
      <c r="C72" s="51" t="s">
        <v>78</v>
      </c>
      <c r="D72" s="49">
        <v>520</v>
      </c>
      <c r="E72" s="49">
        <v>465</v>
      </c>
      <c r="F72" s="49">
        <v>465</v>
      </c>
      <c r="G72" s="54">
        <f t="shared" si="4"/>
        <v>0.89423076923076927</v>
      </c>
      <c r="H72" s="188">
        <f t="shared" si="5"/>
        <v>1</v>
      </c>
    </row>
    <row r="73" spans="1:9">
      <c r="A73" s="42"/>
      <c r="B73" s="48">
        <v>3295</v>
      </c>
      <c r="C73" s="51" t="s">
        <v>79</v>
      </c>
      <c r="D73" s="49">
        <v>1960</v>
      </c>
      <c r="E73" s="49">
        <v>2330</v>
      </c>
      <c r="F73" s="49">
        <v>2278.61</v>
      </c>
      <c r="G73" s="54">
        <f t="shared" ref="G73:G78" si="6">IFERROR(F73/D73,)</f>
        <v>1.1625561224489798</v>
      </c>
      <c r="H73" s="188">
        <f t="shared" si="5"/>
        <v>0.97794420600858378</v>
      </c>
    </row>
    <row r="74" spans="1:9">
      <c r="A74" s="50"/>
      <c r="B74" s="48" t="s">
        <v>98</v>
      </c>
      <c r="C74" s="51" t="s">
        <v>10</v>
      </c>
      <c r="D74" s="49">
        <v>0</v>
      </c>
      <c r="E74" s="49"/>
      <c r="F74" s="49"/>
      <c r="G74" s="54">
        <f t="shared" si="6"/>
        <v>0</v>
      </c>
      <c r="H74" s="188">
        <f t="shared" si="5"/>
        <v>0</v>
      </c>
    </row>
    <row r="75" spans="1:9">
      <c r="A75" s="48"/>
      <c r="B75" s="51">
        <v>3299</v>
      </c>
      <c r="C75" s="51" t="s">
        <v>99</v>
      </c>
      <c r="D75" s="49">
        <v>0</v>
      </c>
      <c r="E75" s="49">
        <v>2300</v>
      </c>
      <c r="F75" s="49">
        <v>2221.5700000000002</v>
      </c>
      <c r="G75" s="54">
        <f t="shared" si="6"/>
        <v>0</v>
      </c>
      <c r="H75" s="188">
        <f t="shared" si="5"/>
        <v>0.96590000000000009</v>
      </c>
    </row>
    <row r="76" spans="1:9" s="38" customFormat="1">
      <c r="A76" s="42">
        <v>34</v>
      </c>
      <c r="B76" s="50"/>
      <c r="C76" s="50" t="s">
        <v>109</v>
      </c>
      <c r="D76" s="44">
        <f>+D77</f>
        <v>2150.2800000000002</v>
      </c>
      <c r="E76" s="44">
        <f>+E77</f>
        <v>2100</v>
      </c>
      <c r="F76" s="44">
        <f>+F77</f>
        <v>1953.57</v>
      </c>
      <c r="G76" s="54">
        <f t="shared" si="6"/>
        <v>0.90851889056308932</v>
      </c>
      <c r="H76" s="188">
        <f t="shared" si="5"/>
        <v>0.93027142857142853</v>
      </c>
    </row>
    <row r="77" spans="1:9" s="38" customFormat="1">
      <c r="A77" s="42">
        <v>343</v>
      </c>
      <c r="B77" s="42"/>
      <c r="C77" s="52" t="s">
        <v>25</v>
      </c>
      <c r="D77" s="44">
        <f>+D78+D80+D79</f>
        <v>2150.2800000000002</v>
      </c>
      <c r="E77" s="44">
        <f>+E78+E80</f>
        <v>2100</v>
      </c>
      <c r="F77" s="44">
        <f>+F78+F80</f>
        <v>1953.57</v>
      </c>
      <c r="G77" s="54">
        <f t="shared" si="6"/>
        <v>0.90851889056308932</v>
      </c>
      <c r="H77" s="188">
        <f t="shared" si="5"/>
        <v>0.93027142857142853</v>
      </c>
    </row>
    <row r="78" spans="1:9">
      <c r="A78" s="53"/>
      <c r="B78" s="48">
        <v>3431</v>
      </c>
      <c r="C78" s="53" t="s">
        <v>80</v>
      </c>
      <c r="D78" s="49">
        <v>2150</v>
      </c>
      <c r="E78" s="49">
        <v>2100</v>
      </c>
      <c r="F78" s="49">
        <v>1953.57</v>
      </c>
      <c r="G78" s="61">
        <f t="shared" si="6"/>
        <v>0.9086372093023255</v>
      </c>
      <c r="H78" s="188">
        <f t="shared" si="5"/>
        <v>0.93027142857142853</v>
      </c>
    </row>
    <row r="79" spans="1:9">
      <c r="A79" s="53"/>
      <c r="B79" s="48">
        <v>3432</v>
      </c>
      <c r="C79" s="53" t="s">
        <v>186</v>
      </c>
      <c r="D79" s="49">
        <v>0</v>
      </c>
      <c r="E79" s="49"/>
      <c r="F79" s="49"/>
      <c r="G79" s="61"/>
      <c r="H79" s="188">
        <f t="shared" si="5"/>
        <v>0</v>
      </c>
    </row>
    <row r="80" spans="1:9">
      <c r="A80" s="48"/>
      <c r="B80" s="53">
        <v>3433</v>
      </c>
      <c r="C80" s="53" t="s">
        <v>100</v>
      </c>
      <c r="D80" s="49">
        <v>0.28000000000000003</v>
      </c>
      <c r="E80" s="49"/>
      <c r="F80" s="49"/>
      <c r="G80" s="54">
        <f t="shared" ref="G80:G101" si="7">IFERROR(F80/D80,)</f>
        <v>0</v>
      </c>
      <c r="H80" s="188">
        <f t="shared" si="5"/>
        <v>0</v>
      </c>
      <c r="I80" s="41"/>
    </row>
    <row r="81" spans="1:8" s="38" customFormat="1" ht="25.5">
      <c r="A81" s="42">
        <v>37</v>
      </c>
      <c r="B81" s="50"/>
      <c r="C81" s="50" t="s">
        <v>110</v>
      </c>
      <c r="D81" s="44">
        <f>+D82</f>
        <v>0</v>
      </c>
      <c r="E81" s="44">
        <f>+E82</f>
        <v>0</v>
      </c>
      <c r="F81" s="44">
        <f>+F82</f>
        <v>0</v>
      </c>
      <c r="G81" s="54">
        <f t="shared" si="7"/>
        <v>0</v>
      </c>
      <c r="H81" s="188">
        <f t="shared" si="5"/>
        <v>0</v>
      </c>
    </row>
    <row r="82" spans="1:8" s="38" customFormat="1">
      <c r="A82" s="42">
        <v>372</v>
      </c>
      <c r="B82" s="42"/>
      <c r="C82" s="52" t="s">
        <v>113</v>
      </c>
      <c r="D82" s="44">
        <f>SUM(D83:D84)</f>
        <v>0</v>
      </c>
      <c r="E82" s="44">
        <f>SUM(E83:E84)</f>
        <v>0</v>
      </c>
      <c r="F82" s="44">
        <f>SUM(F83:F84)</f>
        <v>0</v>
      </c>
      <c r="G82" s="54">
        <f t="shared" si="7"/>
        <v>0</v>
      </c>
      <c r="H82" s="188">
        <f t="shared" si="5"/>
        <v>0</v>
      </c>
    </row>
    <row r="83" spans="1:8">
      <c r="A83" s="48"/>
      <c r="B83" s="53">
        <v>3721</v>
      </c>
      <c r="C83" s="53" t="s">
        <v>101</v>
      </c>
      <c r="D83" s="49"/>
      <c r="E83" s="49">
        <v>0</v>
      </c>
      <c r="F83" s="49"/>
      <c r="G83" s="54">
        <f t="shared" si="7"/>
        <v>0</v>
      </c>
      <c r="H83" s="188">
        <f t="shared" si="5"/>
        <v>0</v>
      </c>
    </row>
    <row r="84" spans="1:8">
      <c r="A84" s="48"/>
      <c r="B84" s="53">
        <v>3722</v>
      </c>
      <c r="C84" s="53" t="s">
        <v>132</v>
      </c>
      <c r="D84" s="49"/>
      <c r="E84" s="49">
        <v>0</v>
      </c>
      <c r="F84" s="49">
        <v>0</v>
      </c>
      <c r="G84" s="54">
        <f t="shared" si="7"/>
        <v>0</v>
      </c>
      <c r="H84" s="188">
        <f t="shared" si="5"/>
        <v>0</v>
      </c>
    </row>
    <row r="85" spans="1:8">
      <c r="A85" s="42">
        <v>38</v>
      </c>
      <c r="B85" s="52"/>
      <c r="C85" s="52" t="s">
        <v>137</v>
      </c>
      <c r="D85" s="44">
        <f>SUM(D86)</f>
        <v>0</v>
      </c>
      <c r="E85" s="44">
        <f>SUM(E86)</f>
        <v>0</v>
      </c>
      <c r="F85" s="44">
        <f>SUM(F86)</f>
        <v>0</v>
      </c>
      <c r="G85" s="54">
        <f t="shared" si="7"/>
        <v>0</v>
      </c>
      <c r="H85" s="188">
        <f t="shared" si="5"/>
        <v>0</v>
      </c>
    </row>
    <row r="86" spans="1:8">
      <c r="A86" s="48"/>
      <c r="B86" s="53">
        <v>3835</v>
      </c>
      <c r="C86" s="53" t="s">
        <v>187</v>
      </c>
      <c r="D86" s="49"/>
      <c r="E86" s="49">
        <v>0</v>
      </c>
      <c r="F86" s="49"/>
      <c r="G86" s="54">
        <f t="shared" si="7"/>
        <v>0</v>
      </c>
      <c r="H86" s="188">
        <f t="shared" si="5"/>
        <v>0</v>
      </c>
    </row>
    <row r="87" spans="1:8" s="58" customFormat="1" ht="25.5" customHeight="1">
      <c r="A87" s="55">
        <v>4</v>
      </c>
      <c r="B87" s="55"/>
      <c r="C87" s="59" t="s">
        <v>35</v>
      </c>
      <c r="D87" s="57">
        <f>+D88</f>
        <v>111954</v>
      </c>
      <c r="E87" s="57">
        <f>+E88</f>
        <v>203903</v>
      </c>
      <c r="F87" s="57">
        <f>+F88</f>
        <v>233255.1</v>
      </c>
      <c r="G87" s="60">
        <f t="shared" si="7"/>
        <v>2.0834905407578113</v>
      </c>
      <c r="H87" s="60">
        <f t="shared" si="5"/>
        <v>1.1439512905646312</v>
      </c>
    </row>
    <row r="88" spans="1:8" s="38" customFormat="1">
      <c r="A88" s="42">
        <v>42</v>
      </c>
      <c r="B88" s="50" t="s">
        <v>112</v>
      </c>
      <c r="C88" s="50" t="s">
        <v>26</v>
      </c>
      <c r="D88" s="44">
        <f>+D89+D98</f>
        <v>111954</v>
      </c>
      <c r="E88" s="44">
        <f>+E89+E98</f>
        <v>203903</v>
      </c>
      <c r="F88" s="44">
        <f>+F89+F98</f>
        <v>233255.1</v>
      </c>
      <c r="G88" s="54">
        <f t="shared" si="7"/>
        <v>2.0834905407578113</v>
      </c>
      <c r="H88" s="188">
        <f t="shared" si="5"/>
        <v>1.1439512905646312</v>
      </c>
    </row>
    <row r="89" spans="1:8" s="38" customFormat="1">
      <c r="A89" s="42">
        <v>422</v>
      </c>
      <c r="B89" s="42"/>
      <c r="C89" s="52" t="s">
        <v>27</v>
      </c>
      <c r="D89" s="44">
        <f>SUM(D91:D97)</f>
        <v>19274</v>
      </c>
      <c r="E89" s="44">
        <f>SUM(E90:E97)</f>
        <v>32720</v>
      </c>
      <c r="F89" s="44">
        <f>SUM(F90:F97)</f>
        <v>32660.31</v>
      </c>
      <c r="G89" s="54">
        <f t="shared" si="7"/>
        <v>1.6945268237003217</v>
      </c>
      <c r="H89" s="188">
        <f t="shared" si="5"/>
        <v>0.9981757334963326</v>
      </c>
    </row>
    <row r="90" spans="1:8" s="38" customFormat="1">
      <c r="A90" s="42"/>
      <c r="B90" s="48">
        <v>4212</v>
      </c>
      <c r="C90" s="53" t="s">
        <v>158</v>
      </c>
      <c r="D90" s="49">
        <v>0</v>
      </c>
      <c r="E90" s="49">
        <v>0</v>
      </c>
      <c r="F90" s="49">
        <v>0</v>
      </c>
      <c r="G90" s="54">
        <f t="shared" si="7"/>
        <v>0</v>
      </c>
      <c r="H90" s="188">
        <f t="shared" si="5"/>
        <v>0</v>
      </c>
    </row>
    <row r="91" spans="1:8">
      <c r="A91" s="53"/>
      <c r="B91" s="48">
        <v>4221</v>
      </c>
      <c r="C91" s="53" t="s">
        <v>81</v>
      </c>
      <c r="D91" s="49">
        <v>3740</v>
      </c>
      <c r="E91" s="49">
        <v>6570</v>
      </c>
      <c r="F91" s="49">
        <v>6517.91</v>
      </c>
      <c r="G91" s="61">
        <f t="shared" si="7"/>
        <v>1.7427566844919786</v>
      </c>
      <c r="H91" s="188">
        <f t="shared" si="5"/>
        <v>0.9920715372907154</v>
      </c>
    </row>
    <row r="92" spans="1:8">
      <c r="A92" s="48"/>
      <c r="B92" s="53">
        <v>4222</v>
      </c>
      <c r="C92" s="53" t="s">
        <v>82</v>
      </c>
      <c r="D92" s="49">
        <v>0</v>
      </c>
      <c r="E92" s="49">
        <v>0</v>
      </c>
      <c r="F92" s="49">
        <v>0</v>
      </c>
      <c r="G92" s="54">
        <f t="shared" si="7"/>
        <v>0</v>
      </c>
      <c r="H92" s="188">
        <f t="shared" si="5"/>
        <v>0</v>
      </c>
    </row>
    <row r="93" spans="1:8">
      <c r="A93" s="48"/>
      <c r="B93" s="51">
        <v>4223</v>
      </c>
      <c r="C93" s="51" t="s">
        <v>83</v>
      </c>
      <c r="D93" s="49">
        <v>0</v>
      </c>
      <c r="E93" s="49">
        <v>0</v>
      </c>
      <c r="F93" s="49">
        <v>0</v>
      </c>
      <c r="G93" s="61">
        <f t="shared" si="7"/>
        <v>0</v>
      </c>
      <c r="H93" s="188">
        <f t="shared" si="5"/>
        <v>0</v>
      </c>
    </row>
    <row r="94" spans="1:8">
      <c r="A94" s="48"/>
      <c r="B94" s="53">
        <v>4225</v>
      </c>
      <c r="C94" s="53" t="s">
        <v>114</v>
      </c>
      <c r="D94" s="49">
        <v>0</v>
      </c>
      <c r="E94" s="49">
        <v>0</v>
      </c>
      <c r="F94" s="49">
        <v>0</v>
      </c>
      <c r="G94" s="54">
        <f t="shared" si="7"/>
        <v>0</v>
      </c>
      <c r="H94" s="188">
        <f t="shared" si="5"/>
        <v>0</v>
      </c>
    </row>
    <row r="95" spans="1:8">
      <c r="A95" s="48"/>
      <c r="B95" s="53">
        <v>4226</v>
      </c>
      <c r="C95" s="53" t="s">
        <v>115</v>
      </c>
      <c r="D95" s="49">
        <v>0</v>
      </c>
      <c r="E95" s="49">
        <v>0</v>
      </c>
      <c r="F95" s="49">
        <v>0</v>
      </c>
      <c r="G95" s="54">
        <f t="shared" si="7"/>
        <v>0</v>
      </c>
      <c r="H95" s="188">
        <f t="shared" si="5"/>
        <v>0</v>
      </c>
    </row>
    <row r="96" spans="1:8">
      <c r="A96" s="48"/>
      <c r="B96" s="53">
        <v>4227</v>
      </c>
      <c r="C96" s="53" t="s">
        <v>116</v>
      </c>
      <c r="D96" s="49">
        <v>10247</v>
      </c>
      <c r="E96" s="49">
        <v>26150</v>
      </c>
      <c r="F96" s="49">
        <v>26142.400000000001</v>
      </c>
      <c r="G96" s="54">
        <f t="shared" si="7"/>
        <v>2.5512247487069386</v>
      </c>
      <c r="H96" s="188">
        <f t="shared" si="5"/>
        <v>0.99970936902485663</v>
      </c>
    </row>
    <row r="97" spans="1:8">
      <c r="A97" s="48"/>
      <c r="B97" s="53">
        <v>4231</v>
      </c>
      <c r="C97" s="53" t="s">
        <v>212</v>
      </c>
      <c r="D97" s="49">
        <v>5287</v>
      </c>
      <c r="E97" s="49">
        <v>0</v>
      </c>
      <c r="F97" s="49"/>
      <c r="G97" s="54">
        <f t="shared" si="7"/>
        <v>0</v>
      </c>
      <c r="H97" s="188">
        <f t="shared" si="5"/>
        <v>0</v>
      </c>
    </row>
    <row r="98" spans="1:8" ht="25.5">
      <c r="A98" s="42">
        <v>424</v>
      </c>
      <c r="B98" s="52"/>
      <c r="C98" s="52" t="s">
        <v>117</v>
      </c>
      <c r="D98" s="44">
        <f>+D100+D99+D101</f>
        <v>92680</v>
      </c>
      <c r="E98" s="44">
        <f>+E99+E100+E101</f>
        <v>171183</v>
      </c>
      <c r="F98" s="44">
        <f>F101+F100+F99</f>
        <v>200594.79</v>
      </c>
      <c r="G98" s="54">
        <f t="shared" si="7"/>
        <v>2.1643805567544239</v>
      </c>
      <c r="H98" s="188">
        <f t="shared" si="5"/>
        <v>1.1718148998440265</v>
      </c>
    </row>
    <row r="99" spans="1:8">
      <c r="A99" s="48"/>
      <c r="B99" s="53">
        <v>4241</v>
      </c>
      <c r="C99" s="53" t="s">
        <v>118</v>
      </c>
      <c r="D99" s="49">
        <v>472</v>
      </c>
      <c r="E99" s="49"/>
      <c r="F99" s="49">
        <v>912</v>
      </c>
      <c r="G99" s="61">
        <f t="shared" si="7"/>
        <v>1.9322033898305084</v>
      </c>
      <c r="H99" s="188">
        <f t="shared" si="5"/>
        <v>0</v>
      </c>
    </row>
    <row r="100" spans="1:8">
      <c r="B100" s="53">
        <v>4242</v>
      </c>
      <c r="C100" s="37" t="s">
        <v>157</v>
      </c>
      <c r="D100" s="49">
        <v>68628</v>
      </c>
      <c r="E100" s="49">
        <v>171183</v>
      </c>
      <c r="F100" s="49">
        <v>199682.79</v>
      </c>
      <c r="G100" s="61">
        <f t="shared" si="7"/>
        <v>2.9096402343066972</v>
      </c>
      <c r="H100" s="188">
        <f t="shared" si="5"/>
        <v>1.1664872680114264</v>
      </c>
    </row>
    <row r="101" spans="1:8">
      <c r="A101" s="122"/>
      <c r="B101" s="122">
        <v>4521</v>
      </c>
      <c r="C101" s="123" t="s">
        <v>213</v>
      </c>
      <c r="D101" s="49">
        <v>23580</v>
      </c>
      <c r="E101" s="49"/>
      <c r="F101" s="49"/>
      <c r="G101" s="123">
        <f t="shared" si="7"/>
        <v>0</v>
      </c>
      <c r="H101" s="188">
        <f t="shared" si="5"/>
        <v>0</v>
      </c>
    </row>
    <row r="102" spans="1:8">
      <c r="D102" s="40"/>
      <c r="E102" s="40"/>
      <c r="F102" s="40"/>
    </row>
    <row r="103" spans="1:8">
      <c r="D103" s="40"/>
      <c r="E103" s="40"/>
      <c r="F103" s="40"/>
    </row>
    <row r="104" spans="1:8">
      <c r="D104" s="40"/>
      <c r="E104" s="40"/>
      <c r="F104" s="40"/>
    </row>
    <row r="105" spans="1:8">
      <c r="D105" s="40"/>
      <c r="E105" s="40"/>
      <c r="F105" s="40"/>
    </row>
    <row r="106" spans="1:8">
      <c r="D106" s="40"/>
      <c r="E106" s="40"/>
      <c r="F106" s="40"/>
    </row>
    <row r="107" spans="1:8">
      <c r="D107" s="40"/>
      <c r="E107" s="40"/>
      <c r="F107" s="40"/>
    </row>
    <row r="108" spans="1:8">
      <c r="D108" s="40"/>
      <c r="E108" s="40"/>
      <c r="F108" s="40"/>
    </row>
    <row r="109" spans="1:8">
      <c r="D109" s="40"/>
      <c r="E109" s="40"/>
      <c r="F109" s="40"/>
    </row>
    <row r="110" spans="1:8">
      <c r="D110" s="40"/>
      <c r="E110" s="40"/>
      <c r="F110" s="40"/>
    </row>
    <row r="111" spans="1:8">
      <c r="D111" s="40"/>
      <c r="E111" s="40"/>
      <c r="F111" s="40"/>
    </row>
    <row r="112" spans="1:8">
      <c r="D112" s="40"/>
      <c r="E112" s="40"/>
      <c r="F112" s="40"/>
    </row>
    <row r="113" spans="4:6">
      <c r="D113" s="40"/>
      <c r="E113" s="40"/>
      <c r="F113" s="40"/>
    </row>
    <row r="114" spans="4:6">
      <c r="D114" s="40"/>
      <c r="E114" s="40"/>
      <c r="F114" s="40"/>
    </row>
    <row r="115" spans="4:6">
      <c r="D115" s="40"/>
      <c r="E115" s="40"/>
      <c r="F115" s="40"/>
    </row>
    <row r="116" spans="4:6">
      <c r="D116" s="40"/>
      <c r="E116" s="40"/>
      <c r="F116" s="40"/>
    </row>
    <row r="117" spans="4:6">
      <c r="D117" s="40"/>
      <c r="E117" s="40"/>
      <c r="F117" s="40"/>
    </row>
    <row r="118" spans="4:6">
      <c r="D118" s="40"/>
      <c r="E118" s="40"/>
      <c r="F118" s="40"/>
    </row>
    <row r="119" spans="4:6">
      <c r="D119" s="40"/>
      <c r="E119" s="40"/>
      <c r="F119" s="40"/>
    </row>
    <row r="120" spans="4:6">
      <c r="D120" s="40"/>
      <c r="E120" s="40"/>
      <c r="F120" s="40"/>
    </row>
    <row r="121" spans="4:6">
      <c r="D121" s="40"/>
      <c r="E121" s="40"/>
      <c r="F121" s="40"/>
    </row>
    <row r="122" spans="4:6">
      <c r="D122" s="40"/>
      <c r="E122" s="40"/>
      <c r="F122" s="40"/>
    </row>
    <row r="123" spans="4:6">
      <c r="D123" s="40"/>
      <c r="E123" s="40"/>
      <c r="F123" s="40"/>
    </row>
    <row r="124" spans="4:6">
      <c r="D124" s="40"/>
      <c r="E124" s="40"/>
      <c r="F124" s="40"/>
    </row>
    <row r="125" spans="4:6">
      <c r="D125" s="40"/>
      <c r="E125" s="40"/>
      <c r="F125" s="40"/>
    </row>
    <row r="126" spans="4:6">
      <c r="D126" s="40"/>
      <c r="E126" s="40"/>
      <c r="F126" s="40"/>
    </row>
    <row r="127" spans="4:6">
      <c r="D127" s="40"/>
      <c r="E127" s="40"/>
      <c r="F127" s="40"/>
    </row>
    <row r="128" spans="4:6">
      <c r="D128" s="40"/>
      <c r="E128" s="40"/>
      <c r="F128" s="40"/>
    </row>
    <row r="129" spans="4:6">
      <c r="D129" s="40"/>
      <c r="E129" s="40"/>
      <c r="F129" s="40"/>
    </row>
    <row r="130" spans="4:6">
      <c r="D130" s="40"/>
      <c r="E130" s="40"/>
      <c r="F130" s="40"/>
    </row>
    <row r="131" spans="4:6">
      <c r="D131" s="40"/>
      <c r="E131" s="40"/>
      <c r="F131" s="40"/>
    </row>
    <row r="132" spans="4:6">
      <c r="D132" s="40"/>
      <c r="E132" s="40"/>
      <c r="F132" s="40"/>
    </row>
    <row r="133" spans="4:6">
      <c r="D133" s="40"/>
      <c r="E133" s="40"/>
      <c r="F133" s="40"/>
    </row>
    <row r="134" spans="4:6">
      <c r="D134" s="40"/>
      <c r="E134" s="40"/>
      <c r="F134" s="40"/>
    </row>
    <row r="135" spans="4:6">
      <c r="D135" s="40"/>
      <c r="E135" s="40"/>
      <c r="F135" s="40"/>
    </row>
    <row r="136" spans="4:6">
      <c r="D136" s="40"/>
      <c r="E136" s="40"/>
      <c r="F136" s="40"/>
    </row>
    <row r="137" spans="4:6">
      <c r="D137" s="40"/>
      <c r="E137" s="40"/>
      <c r="F137" s="40"/>
    </row>
    <row r="138" spans="4:6">
      <c r="D138" s="40"/>
      <c r="E138" s="40"/>
      <c r="F138" s="40"/>
    </row>
    <row r="139" spans="4:6">
      <c r="D139" s="40"/>
      <c r="E139" s="40"/>
      <c r="F139" s="40"/>
    </row>
    <row r="140" spans="4:6">
      <c r="D140" s="40"/>
      <c r="E140" s="40"/>
      <c r="F140" s="40"/>
    </row>
    <row r="141" spans="4:6">
      <c r="D141" s="40"/>
      <c r="E141" s="40"/>
      <c r="F141" s="40"/>
    </row>
    <row r="142" spans="4:6">
      <c r="D142" s="40"/>
      <c r="E142" s="40"/>
      <c r="F142" s="40"/>
    </row>
    <row r="143" spans="4:6">
      <c r="D143" s="40"/>
      <c r="E143" s="40"/>
      <c r="F143" s="40"/>
    </row>
    <row r="144" spans="4:6">
      <c r="D144" s="40"/>
      <c r="E144" s="40"/>
      <c r="F144" s="40"/>
    </row>
    <row r="145" spans="4:6">
      <c r="D145" s="40"/>
      <c r="E145" s="40"/>
      <c r="F145" s="40"/>
    </row>
    <row r="146" spans="4:6">
      <c r="D146" s="40"/>
      <c r="E146" s="40"/>
      <c r="F146" s="40"/>
    </row>
    <row r="147" spans="4:6">
      <c r="D147" s="40"/>
      <c r="E147" s="40"/>
      <c r="F147" s="40"/>
    </row>
    <row r="148" spans="4:6">
      <c r="D148" s="40"/>
      <c r="E148" s="40"/>
      <c r="F148" s="40"/>
    </row>
    <row r="149" spans="4:6">
      <c r="D149" s="40"/>
      <c r="E149" s="40"/>
      <c r="F149" s="40"/>
    </row>
    <row r="150" spans="4:6">
      <c r="D150" s="40"/>
      <c r="E150" s="40"/>
      <c r="F150" s="40"/>
    </row>
    <row r="151" spans="4:6">
      <c r="D151" s="40"/>
      <c r="E151" s="40"/>
      <c r="F151" s="40"/>
    </row>
    <row r="152" spans="4:6">
      <c r="D152" s="40"/>
      <c r="E152" s="40"/>
      <c r="F152" s="40"/>
    </row>
    <row r="153" spans="4:6">
      <c r="D153" s="41"/>
      <c r="E153" s="41"/>
      <c r="F153" s="41"/>
    </row>
    <row r="154" spans="4:6">
      <c r="D154" s="41"/>
      <c r="E154" s="41"/>
      <c r="F154" s="41"/>
    </row>
    <row r="155" spans="4:6">
      <c r="D155" s="41"/>
      <c r="E155" s="41"/>
      <c r="F155" s="41"/>
    </row>
    <row r="156" spans="4:6">
      <c r="D156" s="41"/>
      <c r="E156" s="41"/>
      <c r="F156" s="41"/>
    </row>
    <row r="157" spans="4:6">
      <c r="D157" s="41"/>
      <c r="E157" s="41"/>
      <c r="F157" s="41"/>
    </row>
    <row r="158" spans="4:6">
      <c r="D158" s="41"/>
      <c r="E158" s="41"/>
      <c r="F158" s="41"/>
    </row>
    <row r="159" spans="4:6">
      <c r="D159" s="41"/>
      <c r="E159" s="41"/>
      <c r="F159" s="41"/>
    </row>
    <row r="160" spans="4:6">
      <c r="D160" s="41"/>
      <c r="E160" s="41"/>
      <c r="F160" s="41"/>
    </row>
    <row r="161" spans="4:6">
      <c r="D161" s="41"/>
      <c r="E161" s="41"/>
      <c r="F161" s="41"/>
    </row>
    <row r="162" spans="4:6">
      <c r="D162" s="41"/>
      <c r="E162" s="41"/>
      <c r="F162" s="41"/>
    </row>
    <row r="163" spans="4:6">
      <c r="D163" s="41"/>
      <c r="E163" s="41"/>
      <c r="F163" s="41"/>
    </row>
    <row r="164" spans="4:6">
      <c r="D164" s="41"/>
      <c r="E164" s="41"/>
      <c r="F164" s="41"/>
    </row>
    <row r="165" spans="4:6">
      <c r="D165" s="41"/>
      <c r="E165" s="41"/>
      <c r="F165" s="41"/>
    </row>
    <row r="166" spans="4:6">
      <c r="D166" s="41"/>
      <c r="E166" s="41"/>
      <c r="F166" s="41"/>
    </row>
    <row r="167" spans="4:6">
      <c r="D167" s="41"/>
      <c r="E167" s="41"/>
      <c r="F167" s="41"/>
    </row>
    <row r="168" spans="4:6">
      <c r="D168" s="41"/>
      <c r="E168" s="41"/>
      <c r="F168" s="41"/>
    </row>
    <row r="169" spans="4:6">
      <c r="D169" s="41"/>
      <c r="E169" s="41"/>
      <c r="F169" s="41"/>
    </row>
    <row r="170" spans="4:6">
      <c r="D170" s="41"/>
      <c r="E170" s="41"/>
      <c r="F170" s="41"/>
    </row>
    <row r="171" spans="4:6">
      <c r="D171" s="41"/>
      <c r="E171" s="41"/>
      <c r="F171" s="41"/>
    </row>
    <row r="172" spans="4:6">
      <c r="D172" s="41"/>
      <c r="E172" s="41"/>
      <c r="F172" s="41"/>
    </row>
    <row r="173" spans="4:6">
      <c r="D173" s="41"/>
      <c r="E173" s="41"/>
      <c r="F173" s="41"/>
    </row>
    <row r="174" spans="4:6">
      <c r="D174" s="41"/>
      <c r="E174" s="41"/>
      <c r="F174" s="41"/>
    </row>
    <row r="175" spans="4:6">
      <c r="D175" s="41"/>
      <c r="E175" s="41"/>
      <c r="F175" s="41"/>
    </row>
    <row r="176" spans="4:6">
      <c r="D176" s="41"/>
      <c r="E176" s="41"/>
      <c r="F176" s="41"/>
    </row>
    <row r="177" spans="4:6">
      <c r="D177" s="41"/>
      <c r="E177" s="41"/>
      <c r="F177" s="41"/>
    </row>
    <row r="178" spans="4:6">
      <c r="D178" s="41"/>
      <c r="E178" s="41"/>
      <c r="F178" s="41"/>
    </row>
    <row r="179" spans="4:6">
      <c r="D179" s="41"/>
      <c r="E179" s="41"/>
      <c r="F179" s="41"/>
    </row>
    <row r="180" spans="4:6">
      <c r="D180" s="41"/>
      <c r="E180" s="41"/>
      <c r="F180" s="41"/>
    </row>
    <row r="181" spans="4:6">
      <c r="D181" s="41"/>
      <c r="E181" s="41"/>
      <c r="F181" s="41"/>
    </row>
    <row r="182" spans="4:6">
      <c r="D182" s="41"/>
      <c r="E182" s="41"/>
      <c r="F182" s="41"/>
    </row>
    <row r="183" spans="4:6">
      <c r="D183" s="41"/>
      <c r="E183" s="41"/>
      <c r="F183" s="41"/>
    </row>
    <row r="184" spans="4:6">
      <c r="D184" s="41"/>
      <c r="E184" s="41"/>
      <c r="F184" s="41"/>
    </row>
    <row r="185" spans="4:6">
      <c r="D185" s="41"/>
      <c r="E185" s="41"/>
      <c r="F185" s="41"/>
    </row>
    <row r="186" spans="4:6">
      <c r="D186" s="41"/>
      <c r="E186" s="41"/>
      <c r="F186" s="41"/>
    </row>
    <row r="187" spans="4:6">
      <c r="D187" s="41"/>
      <c r="E187" s="41"/>
      <c r="F187" s="41"/>
    </row>
  </sheetData>
  <mergeCells count="2">
    <mergeCell ref="A1:G1"/>
    <mergeCell ref="A2:G2"/>
  </mergeCells>
  <printOptions horizontalCentered="1"/>
  <pageMargins left="0.19685039370078741" right="0.19685039370078741" top="0.78740157480314965" bottom="0.39370078740157483" header="0.11811023622047245" footer="0.19685039370078741"/>
  <pageSetup paperSize="9" scale="90" firstPageNumber="552" fitToWidth="0" fitToHeight="0" orientation="landscape" r:id="rId1"/>
  <headerFooter alignWithMargins="0"/>
  <rowBreaks count="1" manualBreakCount="1">
    <brk id="3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theme="7" tint="0.59999389629810485"/>
  </sheetPr>
  <dimension ref="A1:J128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74" sqref="F74"/>
    </sheetView>
  </sheetViews>
  <sheetFormatPr defaultRowHeight="12.75"/>
  <cols>
    <col min="1" max="1" width="4.28515625" style="28" customWidth="1"/>
    <col min="2" max="2" width="5.28515625" style="28" customWidth="1"/>
    <col min="3" max="3" width="57" style="28" bestFit="1" customWidth="1"/>
    <col min="4" max="4" width="13.7109375" style="109" customWidth="1"/>
    <col min="5" max="5" width="13.140625" style="28" customWidth="1"/>
    <col min="6" max="6" width="13.7109375" style="28" customWidth="1"/>
    <col min="7" max="7" width="13.7109375" style="97" hidden="1" customWidth="1"/>
    <col min="8" max="8" width="9.5703125" style="28" customWidth="1"/>
    <col min="9" max="9" width="10.5703125" style="28" customWidth="1"/>
    <col min="10" max="10" width="9" style="28" customWidth="1"/>
    <col min="11" max="256" width="9.140625" style="28"/>
    <col min="257" max="257" width="4.28515625" style="28" customWidth="1"/>
    <col min="258" max="258" width="5.28515625" style="28" customWidth="1"/>
    <col min="259" max="259" width="44.85546875" style="28" customWidth="1"/>
    <col min="260" max="260" width="13.7109375" style="28" customWidth="1"/>
    <col min="261" max="261" width="13.140625" style="28" customWidth="1"/>
    <col min="262" max="262" width="13.7109375" style="28" customWidth="1"/>
    <col min="263" max="264" width="9.5703125" style="28" customWidth="1"/>
    <col min="265" max="266" width="0" style="28" hidden="1" customWidth="1"/>
    <col min="267" max="512" width="9.140625" style="28"/>
    <col min="513" max="513" width="4.28515625" style="28" customWidth="1"/>
    <col min="514" max="514" width="5.28515625" style="28" customWidth="1"/>
    <col min="515" max="515" width="44.85546875" style="28" customWidth="1"/>
    <col min="516" max="516" width="13.7109375" style="28" customWidth="1"/>
    <col min="517" max="517" width="13.140625" style="28" customWidth="1"/>
    <col min="518" max="518" width="13.7109375" style="28" customWidth="1"/>
    <col min="519" max="520" width="9.5703125" style="28" customWidth="1"/>
    <col min="521" max="522" width="0" style="28" hidden="1" customWidth="1"/>
    <col min="523" max="768" width="9.140625" style="28"/>
    <col min="769" max="769" width="4.28515625" style="28" customWidth="1"/>
    <col min="770" max="770" width="5.28515625" style="28" customWidth="1"/>
    <col min="771" max="771" width="44.85546875" style="28" customWidth="1"/>
    <col min="772" max="772" width="13.7109375" style="28" customWidth="1"/>
    <col min="773" max="773" width="13.140625" style="28" customWidth="1"/>
    <col min="774" max="774" width="13.7109375" style="28" customWidth="1"/>
    <col min="775" max="776" width="9.5703125" style="28" customWidth="1"/>
    <col min="777" max="778" width="0" style="28" hidden="1" customWidth="1"/>
    <col min="779" max="1024" width="9.140625" style="28"/>
    <col min="1025" max="1025" width="4.28515625" style="28" customWidth="1"/>
    <col min="1026" max="1026" width="5.28515625" style="28" customWidth="1"/>
    <col min="1027" max="1027" width="44.85546875" style="28" customWidth="1"/>
    <col min="1028" max="1028" width="13.7109375" style="28" customWidth="1"/>
    <col min="1029" max="1029" width="13.140625" style="28" customWidth="1"/>
    <col min="1030" max="1030" width="13.7109375" style="28" customWidth="1"/>
    <col min="1031" max="1032" width="9.5703125" style="28" customWidth="1"/>
    <col min="1033" max="1034" width="0" style="28" hidden="1" customWidth="1"/>
    <col min="1035" max="1280" width="9.140625" style="28"/>
    <col min="1281" max="1281" width="4.28515625" style="28" customWidth="1"/>
    <col min="1282" max="1282" width="5.28515625" style="28" customWidth="1"/>
    <col min="1283" max="1283" width="44.85546875" style="28" customWidth="1"/>
    <col min="1284" max="1284" width="13.7109375" style="28" customWidth="1"/>
    <col min="1285" max="1285" width="13.140625" style="28" customWidth="1"/>
    <col min="1286" max="1286" width="13.7109375" style="28" customWidth="1"/>
    <col min="1287" max="1288" width="9.5703125" style="28" customWidth="1"/>
    <col min="1289" max="1290" width="0" style="28" hidden="1" customWidth="1"/>
    <col min="1291" max="1536" width="9.140625" style="28"/>
    <col min="1537" max="1537" width="4.28515625" style="28" customWidth="1"/>
    <col min="1538" max="1538" width="5.28515625" style="28" customWidth="1"/>
    <col min="1539" max="1539" width="44.85546875" style="28" customWidth="1"/>
    <col min="1540" max="1540" width="13.7109375" style="28" customWidth="1"/>
    <col min="1541" max="1541" width="13.140625" style="28" customWidth="1"/>
    <col min="1542" max="1542" width="13.7109375" style="28" customWidth="1"/>
    <col min="1543" max="1544" width="9.5703125" style="28" customWidth="1"/>
    <col min="1545" max="1546" width="0" style="28" hidden="1" customWidth="1"/>
    <col min="1547" max="1792" width="9.140625" style="28"/>
    <col min="1793" max="1793" width="4.28515625" style="28" customWidth="1"/>
    <col min="1794" max="1794" width="5.28515625" style="28" customWidth="1"/>
    <col min="1795" max="1795" width="44.85546875" style="28" customWidth="1"/>
    <col min="1796" max="1796" width="13.7109375" style="28" customWidth="1"/>
    <col min="1797" max="1797" width="13.140625" style="28" customWidth="1"/>
    <col min="1798" max="1798" width="13.7109375" style="28" customWidth="1"/>
    <col min="1799" max="1800" width="9.5703125" style="28" customWidth="1"/>
    <col min="1801" max="1802" width="0" style="28" hidden="1" customWidth="1"/>
    <col min="1803" max="2048" width="9.140625" style="28"/>
    <col min="2049" max="2049" width="4.28515625" style="28" customWidth="1"/>
    <col min="2050" max="2050" width="5.28515625" style="28" customWidth="1"/>
    <col min="2051" max="2051" width="44.85546875" style="28" customWidth="1"/>
    <col min="2052" max="2052" width="13.7109375" style="28" customWidth="1"/>
    <col min="2053" max="2053" width="13.140625" style="28" customWidth="1"/>
    <col min="2054" max="2054" width="13.7109375" style="28" customWidth="1"/>
    <col min="2055" max="2056" width="9.5703125" style="28" customWidth="1"/>
    <col min="2057" max="2058" width="0" style="28" hidden="1" customWidth="1"/>
    <col min="2059" max="2304" width="9.140625" style="28"/>
    <col min="2305" max="2305" width="4.28515625" style="28" customWidth="1"/>
    <col min="2306" max="2306" width="5.28515625" style="28" customWidth="1"/>
    <col min="2307" max="2307" width="44.85546875" style="28" customWidth="1"/>
    <col min="2308" max="2308" width="13.7109375" style="28" customWidth="1"/>
    <col min="2309" max="2309" width="13.140625" style="28" customWidth="1"/>
    <col min="2310" max="2310" width="13.7109375" style="28" customWidth="1"/>
    <col min="2311" max="2312" width="9.5703125" style="28" customWidth="1"/>
    <col min="2313" max="2314" width="0" style="28" hidden="1" customWidth="1"/>
    <col min="2315" max="2560" width="9.140625" style="28"/>
    <col min="2561" max="2561" width="4.28515625" style="28" customWidth="1"/>
    <col min="2562" max="2562" width="5.28515625" style="28" customWidth="1"/>
    <col min="2563" max="2563" width="44.85546875" style="28" customWidth="1"/>
    <col min="2564" max="2564" width="13.7109375" style="28" customWidth="1"/>
    <col min="2565" max="2565" width="13.140625" style="28" customWidth="1"/>
    <col min="2566" max="2566" width="13.7109375" style="28" customWidth="1"/>
    <col min="2567" max="2568" width="9.5703125" style="28" customWidth="1"/>
    <col min="2569" max="2570" width="0" style="28" hidden="1" customWidth="1"/>
    <col min="2571" max="2816" width="9.140625" style="28"/>
    <col min="2817" max="2817" width="4.28515625" style="28" customWidth="1"/>
    <col min="2818" max="2818" width="5.28515625" style="28" customWidth="1"/>
    <col min="2819" max="2819" width="44.85546875" style="28" customWidth="1"/>
    <col min="2820" max="2820" width="13.7109375" style="28" customWidth="1"/>
    <col min="2821" max="2821" width="13.140625" style="28" customWidth="1"/>
    <col min="2822" max="2822" width="13.7109375" style="28" customWidth="1"/>
    <col min="2823" max="2824" width="9.5703125" style="28" customWidth="1"/>
    <col min="2825" max="2826" width="0" style="28" hidden="1" customWidth="1"/>
    <col min="2827" max="3072" width="9.140625" style="28"/>
    <col min="3073" max="3073" width="4.28515625" style="28" customWidth="1"/>
    <col min="3074" max="3074" width="5.28515625" style="28" customWidth="1"/>
    <col min="3075" max="3075" width="44.85546875" style="28" customWidth="1"/>
    <col min="3076" max="3076" width="13.7109375" style="28" customWidth="1"/>
    <col min="3077" max="3077" width="13.140625" style="28" customWidth="1"/>
    <col min="3078" max="3078" width="13.7109375" style="28" customWidth="1"/>
    <col min="3079" max="3080" width="9.5703125" style="28" customWidth="1"/>
    <col min="3081" max="3082" width="0" style="28" hidden="1" customWidth="1"/>
    <col min="3083" max="3328" width="9.140625" style="28"/>
    <col min="3329" max="3329" width="4.28515625" style="28" customWidth="1"/>
    <col min="3330" max="3330" width="5.28515625" style="28" customWidth="1"/>
    <col min="3331" max="3331" width="44.85546875" style="28" customWidth="1"/>
    <col min="3332" max="3332" width="13.7109375" style="28" customWidth="1"/>
    <col min="3333" max="3333" width="13.140625" style="28" customWidth="1"/>
    <col min="3334" max="3334" width="13.7109375" style="28" customWidth="1"/>
    <col min="3335" max="3336" width="9.5703125" style="28" customWidth="1"/>
    <col min="3337" max="3338" width="0" style="28" hidden="1" customWidth="1"/>
    <col min="3339" max="3584" width="9.140625" style="28"/>
    <col min="3585" max="3585" width="4.28515625" style="28" customWidth="1"/>
    <col min="3586" max="3586" width="5.28515625" style="28" customWidth="1"/>
    <col min="3587" max="3587" width="44.85546875" style="28" customWidth="1"/>
    <col min="3588" max="3588" width="13.7109375" style="28" customWidth="1"/>
    <col min="3589" max="3589" width="13.140625" style="28" customWidth="1"/>
    <col min="3590" max="3590" width="13.7109375" style="28" customWidth="1"/>
    <col min="3591" max="3592" width="9.5703125" style="28" customWidth="1"/>
    <col min="3593" max="3594" width="0" style="28" hidden="1" customWidth="1"/>
    <col min="3595" max="3840" width="9.140625" style="28"/>
    <col min="3841" max="3841" width="4.28515625" style="28" customWidth="1"/>
    <col min="3842" max="3842" width="5.28515625" style="28" customWidth="1"/>
    <col min="3843" max="3843" width="44.85546875" style="28" customWidth="1"/>
    <col min="3844" max="3844" width="13.7109375" style="28" customWidth="1"/>
    <col min="3845" max="3845" width="13.140625" style="28" customWidth="1"/>
    <col min="3846" max="3846" width="13.7109375" style="28" customWidth="1"/>
    <col min="3847" max="3848" width="9.5703125" style="28" customWidth="1"/>
    <col min="3849" max="3850" width="0" style="28" hidden="1" customWidth="1"/>
    <col min="3851" max="4096" width="9.140625" style="28"/>
    <col min="4097" max="4097" width="4.28515625" style="28" customWidth="1"/>
    <col min="4098" max="4098" width="5.28515625" style="28" customWidth="1"/>
    <col min="4099" max="4099" width="44.85546875" style="28" customWidth="1"/>
    <col min="4100" max="4100" width="13.7109375" style="28" customWidth="1"/>
    <col min="4101" max="4101" width="13.140625" style="28" customWidth="1"/>
    <col min="4102" max="4102" width="13.7109375" style="28" customWidth="1"/>
    <col min="4103" max="4104" width="9.5703125" style="28" customWidth="1"/>
    <col min="4105" max="4106" width="0" style="28" hidden="1" customWidth="1"/>
    <col min="4107" max="4352" width="9.140625" style="28"/>
    <col min="4353" max="4353" width="4.28515625" style="28" customWidth="1"/>
    <col min="4354" max="4354" width="5.28515625" style="28" customWidth="1"/>
    <col min="4355" max="4355" width="44.85546875" style="28" customWidth="1"/>
    <col min="4356" max="4356" width="13.7109375" style="28" customWidth="1"/>
    <col min="4357" max="4357" width="13.140625" style="28" customWidth="1"/>
    <col min="4358" max="4358" width="13.7109375" style="28" customWidth="1"/>
    <col min="4359" max="4360" width="9.5703125" style="28" customWidth="1"/>
    <col min="4361" max="4362" width="0" style="28" hidden="1" customWidth="1"/>
    <col min="4363" max="4608" width="9.140625" style="28"/>
    <col min="4609" max="4609" width="4.28515625" style="28" customWidth="1"/>
    <col min="4610" max="4610" width="5.28515625" style="28" customWidth="1"/>
    <col min="4611" max="4611" width="44.85546875" style="28" customWidth="1"/>
    <col min="4612" max="4612" width="13.7109375" style="28" customWidth="1"/>
    <col min="4613" max="4613" width="13.140625" style="28" customWidth="1"/>
    <col min="4614" max="4614" width="13.7109375" style="28" customWidth="1"/>
    <col min="4615" max="4616" width="9.5703125" style="28" customWidth="1"/>
    <col min="4617" max="4618" width="0" style="28" hidden="1" customWidth="1"/>
    <col min="4619" max="4864" width="9.140625" style="28"/>
    <col min="4865" max="4865" width="4.28515625" style="28" customWidth="1"/>
    <col min="4866" max="4866" width="5.28515625" style="28" customWidth="1"/>
    <col min="4867" max="4867" width="44.85546875" style="28" customWidth="1"/>
    <col min="4868" max="4868" width="13.7109375" style="28" customWidth="1"/>
    <col min="4869" max="4869" width="13.140625" style="28" customWidth="1"/>
    <col min="4870" max="4870" width="13.7109375" style="28" customWidth="1"/>
    <col min="4871" max="4872" width="9.5703125" style="28" customWidth="1"/>
    <col min="4873" max="4874" width="0" style="28" hidden="1" customWidth="1"/>
    <col min="4875" max="5120" width="9.140625" style="28"/>
    <col min="5121" max="5121" width="4.28515625" style="28" customWidth="1"/>
    <col min="5122" max="5122" width="5.28515625" style="28" customWidth="1"/>
    <col min="5123" max="5123" width="44.85546875" style="28" customWidth="1"/>
    <col min="5124" max="5124" width="13.7109375" style="28" customWidth="1"/>
    <col min="5125" max="5125" width="13.140625" style="28" customWidth="1"/>
    <col min="5126" max="5126" width="13.7109375" style="28" customWidth="1"/>
    <col min="5127" max="5128" width="9.5703125" style="28" customWidth="1"/>
    <col min="5129" max="5130" width="0" style="28" hidden="1" customWidth="1"/>
    <col min="5131" max="5376" width="9.140625" style="28"/>
    <col min="5377" max="5377" width="4.28515625" style="28" customWidth="1"/>
    <col min="5378" max="5378" width="5.28515625" style="28" customWidth="1"/>
    <col min="5379" max="5379" width="44.85546875" style="28" customWidth="1"/>
    <col min="5380" max="5380" width="13.7109375" style="28" customWidth="1"/>
    <col min="5381" max="5381" width="13.140625" style="28" customWidth="1"/>
    <col min="5382" max="5382" width="13.7109375" style="28" customWidth="1"/>
    <col min="5383" max="5384" width="9.5703125" style="28" customWidth="1"/>
    <col min="5385" max="5386" width="0" style="28" hidden="1" customWidth="1"/>
    <col min="5387" max="5632" width="9.140625" style="28"/>
    <col min="5633" max="5633" width="4.28515625" style="28" customWidth="1"/>
    <col min="5634" max="5634" width="5.28515625" style="28" customWidth="1"/>
    <col min="5635" max="5635" width="44.85546875" style="28" customWidth="1"/>
    <col min="5636" max="5636" width="13.7109375" style="28" customWidth="1"/>
    <col min="5637" max="5637" width="13.140625" style="28" customWidth="1"/>
    <col min="5638" max="5638" width="13.7109375" style="28" customWidth="1"/>
    <col min="5639" max="5640" width="9.5703125" style="28" customWidth="1"/>
    <col min="5641" max="5642" width="0" style="28" hidden="1" customWidth="1"/>
    <col min="5643" max="5888" width="9.140625" style="28"/>
    <col min="5889" max="5889" width="4.28515625" style="28" customWidth="1"/>
    <col min="5890" max="5890" width="5.28515625" style="28" customWidth="1"/>
    <col min="5891" max="5891" width="44.85546875" style="28" customWidth="1"/>
    <col min="5892" max="5892" width="13.7109375" style="28" customWidth="1"/>
    <col min="5893" max="5893" width="13.140625" style="28" customWidth="1"/>
    <col min="5894" max="5894" width="13.7109375" style="28" customWidth="1"/>
    <col min="5895" max="5896" width="9.5703125" style="28" customWidth="1"/>
    <col min="5897" max="5898" width="0" style="28" hidden="1" customWidth="1"/>
    <col min="5899" max="6144" width="9.140625" style="28"/>
    <col min="6145" max="6145" width="4.28515625" style="28" customWidth="1"/>
    <col min="6146" max="6146" width="5.28515625" style="28" customWidth="1"/>
    <col min="6147" max="6147" width="44.85546875" style="28" customWidth="1"/>
    <col min="6148" max="6148" width="13.7109375" style="28" customWidth="1"/>
    <col min="6149" max="6149" width="13.140625" style="28" customWidth="1"/>
    <col min="6150" max="6150" width="13.7109375" style="28" customWidth="1"/>
    <col min="6151" max="6152" width="9.5703125" style="28" customWidth="1"/>
    <col min="6153" max="6154" width="0" style="28" hidden="1" customWidth="1"/>
    <col min="6155" max="6400" width="9.140625" style="28"/>
    <col min="6401" max="6401" width="4.28515625" style="28" customWidth="1"/>
    <col min="6402" max="6402" width="5.28515625" style="28" customWidth="1"/>
    <col min="6403" max="6403" width="44.85546875" style="28" customWidth="1"/>
    <col min="6404" max="6404" width="13.7109375" style="28" customWidth="1"/>
    <col min="6405" max="6405" width="13.140625" style="28" customWidth="1"/>
    <col min="6406" max="6406" width="13.7109375" style="28" customWidth="1"/>
    <col min="6407" max="6408" width="9.5703125" style="28" customWidth="1"/>
    <col min="6409" max="6410" width="0" style="28" hidden="1" customWidth="1"/>
    <col min="6411" max="6656" width="9.140625" style="28"/>
    <col min="6657" max="6657" width="4.28515625" style="28" customWidth="1"/>
    <col min="6658" max="6658" width="5.28515625" style="28" customWidth="1"/>
    <col min="6659" max="6659" width="44.85546875" style="28" customWidth="1"/>
    <col min="6660" max="6660" width="13.7109375" style="28" customWidth="1"/>
    <col min="6661" max="6661" width="13.140625" style="28" customWidth="1"/>
    <col min="6662" max="6662" width="13.7109375" style="28" customWidth="1"/>
    <col min="6663" max="6664" width="9.5703125" style="28" customWidth="1"/>
    <col min="6665" max="6666" width="0" style="28" hidden="1" customWidth="1"/>
    <col min="6667" max="6912" width="9.140625" style="28"/>
    <col min="6913" max="6913" width="4.28515625" style="28" customWidth="1"/>
    <col min="6914" max="6914" width="5.28515625" style="28" customWidth="1"/>
    <col min="6915" max="6915" width="44.85546875" style="28" customWidth="1"/>
    <col min="6916" max="6916" width="13.7109375" style="28" customWidth="1"/>
    <col min="6917" max="6917" width="13.140625" style="28" customWidth="1"/>
    <col min="6918" max="6918" width="13.7109375" style="28" customWidth="1"/>
    <col min="6919" max="6920" width="9.5703125" style="28" customWidth="1"/>
    <col min="6921" max="6922" width="0" style="28" hidden="1" customWidth="1"/>
    <col min="6923" max="7168" width="9.140625" style="28"/>
    <col min="7169" max="7169" width="4.28515625" style="28" customWidth="1"/>
    <col min="7170" max="7170" width="5.28515625" style="28" customWidth="1"/>
    <col min="7171" max="7171" width="44.85546875" style="28" customWidth="1"/>
    <col min="7172" max="7172" width="13.7109375" style="28" customWidth="1"/>
    <col min="7173" max="7173" width="13.140625" style="28" customWidth="1"/>
    <col min="7174" max="7174" width="13.7109375" style="28" customWidth="1"/>
    <col min="7175" max="7176" width="9.5703125" style="28" customWidth="1"/>
    <col min="7177" max="7178" width="0" style="28" hidden="1" customWidth="1"/>
    <col min="7179" max="7424" width="9.140625" style="28"/>
    <col min="7425" max="7425" width="4.28515625" style="28" customWidth="1"/>
    <col min="7426" max="7426" width="5.28515625" style="28" customWidth="1"/>
    <col min="7427" max="7427" width="44.85546875" style="28" customWidth="1"/>
    <col min="7428" max="7428" width="13.7109375" style="28" customWidth="1"/>
    <col min="7429" max="7429" width="13.140625" style="28" customWidth="1"/>
    <col min="7430" max="7430" width="13.7109375" style="28" customWidth="1"/>
    <col min="7431" max="7432" width="9.5703125" style="28" customWidth="1"/>
    <col min="7433" max="7434" width="0" style="28" hidden="1" customWidth="1"/>
    <col min="7435" max="7680" width="9.140625" style="28"/>
    <col min="7681" max="7681" width="4.28515625" style="28" customWidth="1"/>
    <col min="7682" max="7682" width="5.28515625" style="28" customWidth="1"/>
    <col min="7683" max="7683" width="44.85546875" style="28" customWidth="1"/>
    <col min="7684" max="7684" width="13.7109375" style="28" customWidth="1"/>
    <col min="7685" max="7685" width="13.140625" style="28" customWidth="1"/>
    <col min="7686" max="7686" width="13.7109375" style="28" customWidth="1"/>
    <col min="7687" max="7688" width="9.5703125" style="28" customWidth="1"/>
    <col min="7689" max="7690" width="0" style="28" hidden="1" customWidth="1"/>
    <col min="7691" max="7936" width="9.140625" style="28"/>
    <col min="7937" max="7937" width="4.28515625" style="28" customWidth="1"/>
    <col min="7938" max="7938" width="5.28515625" style="28" customWidth="1"/>
    <col min="7939" max="7939" width="44.85546875" style="28" customWidth="1"/>
    <col min="7940" max="7940" width="13.7109375" style="28" customWidth="1"/>
    <col min="7941" max="7941" width="13.140625" style="28" customWidth="1"/>
    <col min="7942" max="7942" width="13.7109375" style="28" customWidth="1"/>
    <col min="7943" max="7944" width="9.5703125" style="28" customWidth="1"/>
    <col min="7945" max="7946" width="0" style="28" hidden="1" customWidth="1"/>
    <col min="7947" max="8192" width="9.140625" style="28"/>
    <col min="8193" max="8193" width="4.28515625" style="28" customWidth="1"/>
    <col min="8194" max="8194" width="5.28515625" style="28" customWidth="1"/>
    <col min="8195" max="8195" width="44.85546875" style="28" customWidth="1"/>
    <col min="8196" max="8196" width="13.7109375" style="28" customWidth="1"/>
    <col min="8197" max="8197" width="13.140625" style="28" customWidth="1"/>
    <col min="8198" max="8198" width="13.7109375" style="28" customWidth="1"/>
    <col min="8199" max="8200" width="9.5703125" style="28" customWidth="1"/>
    <col min="8201" max="8202" width="0" style="28" hidden="1" customWidth="1"/>
    <col min="8203" max="8448" width="9.140625" style="28"/>
    <col min="8449" max="8449" width="4.28515625" style="28" customWidth="1"/>
    <col min="8450" max="8450" width="5.28515625" style="28" customWidth="1"/>
    <col min="8451" max="8451" width="44.85546875" style="28" customWidth="1"/>
    <col min="8452" max="8452" width="13.7109375" style="28" customWidth="1"/>
    <col min="8453" max="8453" width="13.140625" style="28" customWidth="1"/>
    <col min="8454" max="8454" width="13.7109375" style="28" customWidth="1"/>
    <col min="8455" max="8456" width="9.5703125" style="28" customWidth="1"/>
    <col min="8457" max="8458" width="0" style="28" hidden="1" customWidth="1"/>
    <col min="8459" max="8704" width="9.140625" style="28"/>
    <col min="8705" max="8705" width="4.28515625" style="28" customWidth="1"/>
    <col min="8706" max="8706" width="5.28515625" style="28" customWidth="1"/>
    <col min="8707" max="8707" width="44.85546875" style="28" customWidth="1"/>
    <col min="8708" max="8708" width="13.7109375" style="28" customWidth="1"/>
    <col min="8709" max="8709" width="13.140625" style="28" customWidth="1"/>
    <col min="8710" max="8710" width="13.7109375" style="28" customWidth="1"/>
    <col min="8711" max="8712" width="9.5703125" style="28" customWidth="1"/>
    <col min="8713" max="8714" width="0" style="28" hidden="1" customWidth="1"/>
    <col min="8715" max="8960" width="9.140625" style="28"/>
    <col min="8961" max="8961" width="4.28515625" style="28" customWidth="1"/>
    <col min="8962" max="8962" width="5.28515625" style="28" customWidth="1"/>
    <col min="8963" max="8963" width="44.85546875" style="28" customWidth="1"/>
    <col min="8964" max="8964" width="13.7109375" style="28" customWidth="1"/>
    <col min="8965" max="8965" width="13.140625" style="28" customWidth="1"/>
    <col min="8966" max="8966" width="13.7109375" style="28" customWidth="1"/>
    <col min="8967" max="8968" width="9.5703125" style="28" customWidth="1"/>
    <col min="8969" max="8970" width="0" style="28" hidden="1" customWidth="1"/>
    <col min="8971" max="9216" width="9.140625" style="28"/>
    <col min="9217" max="9217" width="4.28515625" style="28" customWidth="1"/>
    <col min="9218" max="9218" width="5.28515625" style="28" customWidth="1"/>
    <col min="9219" max="9219" width="44.85546875" style="28" customWidth="1"/>
    <col min="9220" max="9220" width="13.7109375" style="28" customWidth="1"/>
    <col min="9221" max="9221" width="13.140625" style="28" customWidth="1"/>
    <col min="9222" max="9222" width="13.7109375" style="28" customWidth="1"/>
    <col min="9223" max="9224" width="9.5703125" style="28" customWidth="1"/>
    <col min="9225" max="9226" width="0" style="28" hidden="1" customWidth="1"/>
    <col min="9227" max="9472" width="9.140625" style="28"/>
    <col min="9473" max="9473" width="4.28515625" style="28" customWidth="1"/>
    <col min="9474" max="9474" width="5.28515625" style="28" customWidth="1"/>
    <col min="9475" max="9475" width="44.85546875" style="28" customWidth="1"/>
    <col min="9476" max="9476" width="13.7109375" style="28" customWidth="1"/>
    <col min="9477" max="9477" width="13.140625" style="28" customWidth="1"/>
    <col min="9478" max="9478" width="13.7109375" style="28" customWidth="1"/>
    <col min="9479" max="9480" width="9.5703125" style="28" customWidth="1"/>
    <col min="9481" max="9482" width="0" style="28" hidden="1" customWidth="1"/>
    <col min="9483" max="9728" width="9.140625" style="28"/>
    <col min="9729" max="9729" width="4.28515625" style="28" customWidth="1"/>
    <col min="9730" max="9730" width="5.28515625" style="28" customWidth="1"/>
    <col min="9731" max="9731" width="44.85546875" style="28" customWidth="1"/>
    <col min="9732" max="9732" width="13.7109375" style="28" customWidth="1"/>
    <col min="9733" max="9733" width="13.140625" style="28" customWidth="1"/>
    <col min="9734" max="9734" width="13.7109375" style="28" customWidth="1"/>
    <col min="9735" max="9736" width="9.5703125" style="28" customWidth="1"/>
    <col min="9737" max="9738" width="0" style="28" hidden="1" customWidth="1"/>
    <col min="9739" max="9984" width="9.140625" style="28"/>
    <col min="9985" max="9985" width="4.28515625" style="28" customWidth="1"/>
    <col min="9986" max="9986" width="5.28515625" style="28" customWidth="1"/>
    <col min="9987" max="9987" width="44.85546875" style="28" customWidth="1"/>
    <col min="9988" max="9988" width="13.7109375" style="28" customWidth="1"/>
    <col min="9989" max="9989" width="13.140625" style="28" customWidth="1"/>
    <col min="9990" max="9990" width="13.7109375" style="28" customWidth="1"/>
    <col min="9991" max="9992" width="9.5703125" style="28" customWidth="1"/>
    <col min="9993" max="9994" width="0" style="28" hidden="1" customWidth="1"/>
    <col min="9995" max="10240" width="9.140625" style="28"/>
    <col min="10241" max="10241" width="4.28515625" style="28" customWidth="1"/>
    <col min="10242" max="10242" width="5.28515625" style="28" customWidth="1"/>
    <col min="10243" max="10243" width="44.85546875" style="28" customWidth="1"/>
    <col min="10244" max="10244" width="13.7109375" style="28" customWidth="1"/>
    <col min="10245" max="10245" width="13.140625" style="28" customWidth="1"/>
    <col min="10246" max="10246" width="13.7109375" style="28" customWidth="1"/>
    <col min="10247" max="10248" width="9.5703125" style="28" customWidth="1"/>
    <col min="10249" max="10250" width="0" style="28" hidden="1" customWidth="1"/>
    <col min="10251" max="10496" width="9.140625" style="28"/>
    <col min="10497" max="10497" width="4.28515625" style="28" customWidth="1"/>
    <col min="10498" max="10498" width="5.28515625" style="28" customWidth="1"/>
    <col min="10499" max="10499" width="44.85546875" style="28" customWidth="1"/>
    <col min="10500" max="10500" width="13.7109375" style="28" customWidth="1"/>
    <col min="10501" max="10501" width="13.140625" style="28" customWidth="1"/>
    <col min="10502" max="10502" width="13.7109375" style="28" customWidth="1"/>
    <col min="10503" max="10504" width="9.5703125" style="28" customWidth="1"/>
    <col min="10505" max="10506" width="0" style="28" hidden="1" customWidth="1"/>
    <col min="10507" max="10752" width="9.140625" style="28"/>
    <col min="10753" max="10753" width="4.28515625" style="28" customWidth="1"/>
    <col min="10754" max="10754" width="5.28515625" style="28" customWidth="1"/>
    <col min="10755" max="10755" width="44.85546875" style="28" customWidth="1"/>
    <col min="10756" max="10756" width="13.7109375" style="28" customWidth="1"/>
    <col min="10757" max="10757" width="13.140625" style="28" customWidth="1"/>
    <col min="10758" max="10758" width="13.7109375" style="28" customWidth="1"/>
    <col min="10759" max="10760" width="9.5703125" style="28" customWidth="1"/>
    <col min="10761" max="10762" width="0" style="28" hidden="1" customWidth="1"/>
    <col min="10763" max="11008" width="9.140625" style="28"/>
    <col min="11009" max="11009" width="4.28515625" style="28" customWidth="1"/>
    <col min="11010" max="11010" width="5.28515625" style="28" customWidth="1"/>
    <col min="11011" max="11011" width="44.85546875" style="28" customWidth="1"/>
    <col min="11012" max="11012" width="13.7109375" style="28" customWidth="1"/>
    <col min="11013" max="11013" width="13.140625" style="28" customWidth="1"/>
    <col min="11014" max="11014" width="13.7109375" style="28" customWidth="1"/>
    <col min="11015" max="11016" width="9.5703125" style="28" customWidth="1"/>
    <col min="11017" max="11018" width="0" style="28" hidden="1" customWidth="1"/>
    <col min="11019" max="11264" width="9.140625" style="28"/>
    <col min="11265" max="11265" width="4.28515625" style="28" customWidth="1"/>
    <col min="11266" max="11266" width="5.28515625" style="28" customWidth="1"/>
    <col min="11267" max="11267" width="44.85546875" style="28" customWidth="1"/>
    <col min="11268" max="11268" width="13.7109375" style="28" customWidth="1"/>
    <col min="11269" max="11269" width="13.140625" style="28" customWidth="1"/>
    <col min="11270" max="11270" width="13.7109375" style="28" customWidth="1"/>
    <col min="11271" max="11272" width="9.5703125" style="28" customWidth="1"/>
    <col min="11273" max="11274" width="0" style="28" hidden="1" customWidth="1"/>
    <col min="11275" max="11520" width="9.140625" style="28"/>
    <col min="11521" max="11521" width="4.28515625" style="28" customWidth="1"/>
    <col min="11522" max="11522" width="5.28515625" style="28" customWidth="1"/>
    <col min="11523" max="11523" width="44.85546875" style="28" customWidth="1"/>
    <col min="11524" max="11524" width="13.7109375" style="28" customWidth="1"/>
    <col min="11525" max="11525" width="13.140625" style="28" customWidth="1"/>
    <col min="11526" max="11526" width="13.7109375" style="28" customWidth="1"/>
    <col min="11527" max="11528" width="9.5703125" style="28" customWidth="1"/>
    <col min="11529" max="11530" width="0" style="28" hidden="1" customWidth="1"/>
    <col min="11531" max="11776" width="9.140625" style="28"/>
    <col min="11777" max="11777" width="4.28515625" style="28" customWidth="1"/>
    <col min="11778" max="11778" width="5.28515625" style="28" customWidth="1"/>
    <col min="11779" max="11779" width="44.85546875" style="28" customWidth="1"/>
    <col min="11780" max="11780" width="13.7109375" style="28" customWidth="1"/>
    <col min="11781" max="11781" width="13.140625" style="28" customWidth="1"/>
    <col min="11782" max="11782" width="13.7109375" style="28" customWidth="1"/>
    <col min="11783" max="11784" width="9.5703125" style="28" customWidth="1"/>
    <col min="11785" max="11786" width="0" style="28" hidden="1" customWidth="1"/>
    <col min="11787" max="12032" width="9.140625" style="28"/>
    <col min="12033" max="12033" width="4.28515625" style="28" customWidth="1"/>
    <col min="12034" max="12034" width="5.28515625" style="28" customWidth="1"/>
    <col min="12035" max="12035" width="44.85546875" style="28" customWidth="1"/>
    <col min="12036" max="12036" width="13.7109375" style="28" customWidth="1"/>
    <col min="12037" max="12037" width="13.140625" style="28" customWidth="1"/>
    <col min="12038" max="12038" width="13.7109375" style="28" customWidth="1"/>
    <col min="12039" max="12040" width="9.5703125" style="28" customWidth="1"/>
    <col min="12041" max="12042" width="0" style="28" hidden="1" customWidth="1"/>
    <col min="12043" max="12288" width="9.140625" style="28"/>
    <col min="12289" max="12289" width="4.28515625" style="28" customWidth="1"/>
    <col min="12290" max="12290" width="5.28515625" style="28" customWidth="1"/>
    <col min="12291" max="12291" width="44.85546875" style="28" customWidth="1"/>
    <col min="12292" max="12292" width="13.7109375" style="28" customWidth="1"/>
    <col min="12293" max="12293" width="13.140625" style="28" customWidth="1"/>
    <col min="12294" max="12294" width="13.7109375" style="28" customWidth="1"/>
    <col min="12295" max="12296" width="9.5703125" style="28" customWidth="1"/>
    <col min="12297" max="12298" width="0" style="28" hidden="1" customWidth="1"/>
    <col min="12299" max="12544" width="9.140625" style="28"/>
    <col min="12545" max="12545" width="4.28515625" style="28" customWidth="1"/>
    <col min="12546" max="12546" width="5.28515625" style="28" customWidth="1"/>
    <col min="12547" max="12547" width="44.85546875" style="28" customWidth="1"/>
    <col min="12548" max="12548" width="13.7109375" style="28" customWidth="1"/>
    <col min="12549" max="12549" width="13.140625" style="28" customWidth="1"/>
    <col min="12550" max="12550" width="13.7109375" style="28" customWidth="1"/>
    <col min="12551" max="12552" width="9.5703125" style="28" customWidth="1"/>
    <col min="12553" max="12554" width="0" style="28" hidden="1" customWidth="1"/>
    <col min="12555" max="12800" width="9.140625" style="28"/>
    <col min="12801" max="12801" width="4.28515625" style="28" customWidth="1"/>
    <col min="12802" max="12802" width="5.28515625" style="28" customWidth="1"/>
    <col min="12803" max="12803" width="44.85546875" style="28" customWidth="1"/>
    <col min="12804" max="12804" width="13.7109375" style="28" customWidth="1"/>
    <col min="12805" max="12805" width="13.140625" style="28" customWidth="1"/>
    <col min="12806" max="12806" width="13.7109375" style="28" customWidth="1"/>
    <col min="12807" max="12808" width="9.5703125" style="28" customWidth="1"/>
    <col min="12809" max="12810" width="0" style="28" hidden="1" customWidth="1"/>
    <col min="12811" max="13056" width="9.140625" style="28"/>
    <col min="13057" max="13057" width="4.28515625" style="28" customWidth="1"/>
    <col min="13058" max="13058" width="5.28515625" style="28" customWidth="1"/>
    <col min="13059" max="13059" width="44.85546875" style="28" customWidth="1"/>
    <col min="13060" max="13060" width="13.7109375" style="28" customWidth="1"/>
    <col min="13061" max="13061" width="13.140625" style="28" customWidth="1"/>
    <col min="13062" max="13062" width="13.7109375" style="28" customWidth="1"/>
    <col min="13063" max="13064" width="9.5703125" style="28" customWidth="1"/>
    <col min="13065" max="13066" width="0" style="28" hidden="1" customWidth="1"/>
    <col min="13067" max="13312" width="9.140625" style="28"/>
    <col min="13313" max="13313" width="4.28515625" style="28" customWidth="1"/>
    <col min="13314" max="13314" width="5.28515625" style="28" customWidth="1"/>
    <col min="13315" max="13315" width="44.85546875" style="28" customWidth="1"/>
    <col min="13316" max="13316" width="13.7109375" style="28" customWidth="1"/>
    <col min="13317" max="13317" width="13.140625" style="28" customWidth="1"/>
    <col min="13318" max="13318" width="13.7109375" style="28" customWidth="1"/>
    <col min="13319" max="13320" width="9.5703125" style="28" customWidth="1"/>
    <col min="13321" max="13322" width="0" style="28" hidden="1" customWidth="1"/>
    <col min="13323" max="13568" width="9.140625" style="28"/>
    <col min="13569" max="13569" width="4.28515625" style="28" customWidth="1"/>
    <col min="13570" max="13570" width="5.28515625" style="28" customWidth="1"/>
    <col min="13571" max="13571" width="44.85546875" style="28" customWidth="1"/>
    <col min="13572" max="13572" width="13.7109375" style="28" customWidth="1"/>
    <col min="13573" max="13573" width="13.140625" style="28" customWidth="1"/>
    <col min="13574" max="13574" width="13.7109375" style="28" customWidth="1"/>
    <col min="13575" max="13576" width="9.5703125" style="28" customWidth="1"/>
    <col min="13577" max="13578" width="0" style="28" hidden="1" customWidth="1"/>
    <col min="13579" max="13824" width="9.140625" style="28"/>
    <col min="13825" max="13825" width="4.28515625" style="28" customWidth="1"/>
    <col min="13826" max="13826" width="5.28515625" style="28" customWidth="1"/>
    <col min="13827" max="13827" width="44.85546875" style="28" customWidth="1"/>
    <col min="13828" max="13828" width="13.7109375" style="28" customWidth="1"/>
    <col min="13829" max="13829" width="13.140625" style="28" customWidth="1"/>
    <col min="13830" max="13830" width="13.7109375" style="28" customWidth="1"/>
    <col min="13831" max="13832" width="9.5703125" style="28" customWidth="1"/>
    <col min="13833" max="13834" width="0" style="28" hidden="1" customWidth="1"/>
    <col min="13835" max="14080" width="9.140625" style="28"/>
    <col min="14081" max="14081" width="4.28515625" style="28" customWidth="1"/>
    <col min="14082" max="14082" width="5.28515625" style="28" customWidth="1"/>
    <col min="14083" max="14083" width="44.85546875" style="28" customWidth="1"/>
    <col min="14084" max="14084" width="13.7109375" style="28" customWidth="1"/>
    <col min="14085" max="14085" width="13.140625" style="28" customWidth="1"/>
    <col min="14086" max="14086" width="13.7109375" style="28" customWidth="1"/>
    <col min="14087" max="14088" width="9.5703125" style="28" customWidth="1"/>
    <col min="14089" max="14090" width="0" style="28" hidden="1" customWidth="1"/>
    <col min="14091" max="14336" width="9.140625" style="28"/>
    <col min="14337" max="14337" width="4.28515625" style="28" customWidth="1"/>
    <col min="14338" max="14338" width="5.28515625" style="28" customWidth="1"/>
    <col min="14339" max="14339" width="44.85546875" style="28" customWidth="1"/>
    <col min="14340" max="14340" width="13.7109375" style="28" customWidth="1"/>
    <col min="14341" max="14341" width="13.140625" style="28" customWidth="1"/>
    <col min="14342" max="14342" width="13.7109375" style="28" customWidth="1"/>
    <col min="14343" max="14344" width="9.5703125" style="28" customWidth="1"/>
    <col min="14345" max="14346" width="0" style="28" hidden="1" customWidth="1"/>
    <col min="14347" max="14592" width="9.140625" style="28"/>
    <col min="14593" max="14593" width="4.28515625" style="28" customWidth="1"/>
    <col min="14594" max="14594" width="5.28515625" style="28" customWidth="1"/>
    <col min="14595" max="14595" width="44.85546875" style="28" customWidth="1"/>
    <col min="14596" max="14596" width="13.7109375" style="28" customWidth="1"/>
    <col min="14597" max="14597" width="13.140625" style="28" customWidth="1"/>
    <col min="14598" max="14598" width="13.7109375" style="28" customWidth="1"/>
    <col min="14599" max="14600" width="9.5703125" style="28" customWidth="1"/>
    <col min="14601" max="14602" width="0" style="28" hidden="1" customWidth="1"/>
    <col min="14603" max="14848" width="9.140625" style="28"/>
    <col min="14849" max="14849" width="4.28515625" style="28" customWidth="1"/>
    <col min="14850" max="14850" width="5.28515625" style="28" customWidth="1"/>
    <col min="14851" max="14851" width="44.85546875" style="28" customWidth="1"/>
    <col min="14852" max="14852" width="13.7109375" style="28" customWidth="1"/>
    <col min="14853" max="14853" width="13.140625" style="28" customWidth="1"/>
    <col min="14854" max="14854" width="13.7109375" style="28" customWidth="1"/>
    <col min="14855" max="14856" width="9.5703125" style="28" customWidth="1"/>
    <col min="14857" max="14858" width="0" style="28" hidden="1" customWidth="1"/>
    <col min="14859" max="15104" width="9.140625" style="28"/>
    <col min="15105" max="15105" width="4.28515625" style="28" customWidth="1"/>
    <col min="15106" max="15106" width="5.28515625" style="28" customWidth="1"/>
    <col min="15107" max="15107" width="44.85546875" style="28" customWidth="1"/>
    <col min="15108" max="15108" width="13.7109375" style="28" customWidth="1"/>
    <col min="15109" max="15109" width="13.140625" style="28" customWidth="1"/>
    <col min="15110" max="15110" width="13.7109375" style="28" customWidth="1"/>
    <col min="15111" max="15112" width="9.5703125" style="28" customWidth="1"/>
    <col min="15113" max="15114" width="0" style="28" hidden="1" customWidth="1"/>
    <col min="15115" max="15360" width="9.140625" style="28"/>
    <col min="15361" max="15361" width="4.28515625" style="28" customWidth="1"/>
    <col min="15362" max="15362" width="5.28515625" style="28" customWidth="1"/>
    <col min="15363" max="15363" width="44.85546875" style="28" customWidth="1"/>
    <col min="15364" max="15364" width="13.7109375" style="28" customWidth="1"/>
    <col min="15365" max="15365" width="13.140625" style="28" customWidth="1"/>
    <col min="15366" max="15366" width="13.7109375" style="28" customWidth="1"/>
    <col min="15367" max="15368" width="9.5703125" style="28" customWidth="1"/>
    <col min="15369" max="15370" width="0" style="28" hidden="1" customWidth="1"/>
    <col min="15371" max="15616" width="9.140625" style="28"/>
    <col min="15617" max="15617" width="4.28515625" style="28" customWidth="1"/>
    <col min="15618" max="15618" width="5.28515625" style="28" customWidth="1"/>
    <col min="15619" max="15619" width="44.85546875" style="28" customWidth="1"/>
    <col min="15620" max="15620" width="13.7109375" style="28" customWidth="1"/>
    <col min="15621" max="15621" width="13.140625" style="28" customWidth="1"/>
    <col min="15622" max="15622" width="13.7109375" style="28" customWidth="1"/>
    <col min="15623" max="15624" width="9.5703125" style="28" customWidth="1"/>
    <col min="15625" max="15626" width="0" style="28" hidden="1" customWidth="1"/>
    <col min="15627" max="15872" width="9.140625" style="28"/>
    <col min="15873" max="15873" width="4.28515625" style="28" customWidth="1"/>
    <col min="15874" max="15874" width="5.28515625" style="28" customWidth="1"/>
    <col min="15875" max="15875" width="44.85546875" style="28" customWidth="1"/>
    <col min="15876" max="15876" width="13.7109375" style="28" customWidth="1"/>
    <col min="15877" max="15877" width="13.140625" style="28" customWidth="1"/>
    <col min="15878" max="15878" width="13.7109375" style="28" customWidth="1"/>
    <col min="15879" max="15880" width="9.5703125" style="28" customWidth="1"/>
    <col min="15881" max="15882" width="0" style="28" hidden="1" customWidth="1"/>
    <col min="15883" max="16128" width="9.140625" style="28"/>
    <col min="16129" max="16129" width="4.28515625" style="28" customWidth="1"/>
    <col min="16130" max="16130" width="5.28515625" style="28" customWidth="1"/>
    <col min="16131" max="16131" width="44.85546875" style="28" customWidth="1"/>
    <col min="16132" max="16132" width="13.7109375" style="28" customWidth="1"/>
    <col min="16133" max="16133" width="13.140625" style="28" customWidth="1"/>
    <col min="16134" max="16134" width="13.7109375" style="28" customWidth="1"/>
    <col min="16135" max="16136" width="9.5703125" style="28" customWidth="1"/>
    <col min="16137" max="16138" width="0" style="28" hidden="1" customWidth="1"/>
    <col min="16139" max="16384" width="9.140625" style="28"/>
  </cols>
  <sheetData>
    <row r="1" spans="1:10" ht="30" customHeight="1">
      <c r="A1" s="229" t="s">
        <v>30</v>
      </c>
      <c r="B1" s="229"/>
      <c r="C1" s="229"/>
      <c r="D1" s="229"/>
      <c r="E1" s="229"/>
      <c r="F1" s="229"/>
      <c r="G1" s="229"/>
      <c r="H1" s="229"/>
    </row>
    <row r="2" spans="1:10" ht="27.75" customHeight="1">
      <c r="A2" s="230" t="s">
        <v>119</v>
      </c>
      <c r="B2" s="230"/>
      <c r="C2" s="230"/>
      <c r="D2" s="230"/>
      <c r="E2" s="230"/>
      <c r="F2" s="230"/>
      <c r="G2" s="230"/>
      <c r="H2" s="230"/>
    </row>
    <row r="3" spans="1:10" ht="52.5" customHeight="1">
      <c r="A3" s="206"/>
      <c r="B3" s="207"/>
      <c r="C3" s="193" t="s">
        <v>120</v>
      </c>
      <c r="D3" s="190" t="s">
        <v>211</v>
      </c>
      <c r="E3" s="194" t="s">
        <v>222</v>
      </c>
      <c r="F3" s="189" t="s">
        <v>223</v>
      </c>
      <c r="G3" s="208" t="s">
        <v>136</v>
      </c>
      <c r="H3" s="195" t="s">
        <v>31</v>
      </c>
      <c r="I3" s="195" t="s">
        <v>31</v>
      </c>
    </row>
    <row r="4" spans="1:10" ht="12.75" customHeight="1">
      <c r="A4" s="206"/>
      <c r="B4" s="209"/>
      <c r="C4" s="197">
        <v>1</v>
      </c>
      <c r="D4" s="197">
        <v>2</v>
      </c>
      <c r="E4" s="198">
        <v>3</v>
      </c>
      <c r="F4" s="199">
        <v>4</v>
      </c>
      <c r="G4" s="210">
        <v>5</v>
      </c>
      <c r="H4" s="183" t="s">
        <v>218</v>
      </c>
      <c r="I4" s="183" t="s">
        <v>219</v>
      </c>
    </row>
    <row r="5" spans="1:10" s="58" customFormat="1" ht="25.5" customHeight="1">
      <c r="A5" s="200"/>
      <c r="B5" s="200"/>
      <c r="C5" s="201" t="s">
        <v>121</v>
      </c>
      <c r="D5" s="202">
        <f>+D6+D8+D13</f>
        <v>1132098</v>
      </c>
      <c r="E5" s="202">
        <f>+E6+E8+E13</f>
        <v>1373172</v>
      </c>
      <c r="F5" s="202">
        <f>+F6+F8+F13</f>
        <v>1457830</v>
      </c>
      <c r="G5" s="211" t="e">
        <f>+G6+G8+#REF!+#REF!+#REF!+#REF!+G13</f>
        <v>#REF!</v>
      </c>
      <c r="H5" s="203">
        <f>IFERROR(F5/D5,)</f>
        <v>1.2877242076216016</v>
      </c>
      <c r="I5" s="203">
        <f>IFERROR(F5/E5,)</f>
        <v>1.061651417302421</v>
      </c>
    </row>
    <row r="6" spans="1:10" s="72" customFormat="1" ht="25.5" customHeight="1">
      <c r="A6" s="63"/>
      <c r="B6" s="64">
        <v>11</v>
      </c>
      <c r="C6" s="64" t="s">
        <v>6</v>
      </c>
      <c r="D6" s="103">
        <f>+D7</f>
        <v>875386</v>
      </c>
      <c r="E6" s="102">
        <f>+E7</f>
        <v>1116434</v>
      </c>
      <c r="F6" s="65">
        <f>+F7</f>
        <v>1029909</v>
      </c>
      <c r="G6" s="91">
        <f>+G7</f>
        <v>112616.05</v>
      </c>
      <c r="H6" s="98">
        <f t="shared" ref="H6:H13" si="0">IFERROR(F6/D6,)</f>
        <v>1.1765198438174702</v>
      </c>
      <c r="I6" s="192">
        <f>IFERROR(F6/E6,)</f>
        <v>0.92249877735719266</v>
      </c>
      <c r="J6" s="84"/>
    </row>
    <row r="7" spans="1:10" ht="12.75" customHeight="1">
      <c r="A7" s="67"/>
      <c r="B7" s="46">
        <v>671</v>
      </c>
      <c r="C7" s="46" t="s">
        <v>140</v>
      </c>
      <c r="D7" s="104">
        <v>875386</v>
      </c>
      <c r="E7" s="101">
        <v>1116434</v>
      </c>
      <c r="F7" s="47">
        <v>1029909</v>
      </c>
      <c r="G7" s="92">
        <f>1352.42+72760.1+38503.53</f>
        <v>112616.05</v>
      </c>
      <c r="H7" s="98">
        <f t="shared" si="0"/>
        <v>1.1765198438174702</v>
      </c>
      <c r="I7" s="192">
        <f t="shared" ref="I7:I17" si="1">IFERROR(F7/E7,)</f>
        <v>0.92249877735719266</v>
      </c>
      <c r="J7" s="32"/>
    </row>
    <row r="8" spans="1:10" s="72" customFormat="1" ht="25.5" customHeight="1">
      <c r="A8" s="63"/>
      <c r="B8" s="64">
        <v>25</v>
      </c>
      <c r="C8" s="64" t="s">
        <v>123</v>
      </c>
      <c r="D8" s="103">
        <f>SUM(D9:D12)</f>
        <v>187663</v>
      </c>
      <c r="E8" s="102">
        <f>SUM(E9:E11)</f>
        <v>204999</v>
      </c>
      <c r="F8" s="65">
        <f>SUM(F9:F12)</f>
        <v>212079</v>
      </c>
      <c r="G8" s="91">
        <f>SUM(G9:G11)</f>
        <v>0.15</v>
      </c>
      <c r="H8" s="98">
        <f t="shared" si="0"/>
        <v>1.1301055615651461</v>
      </c>
      <c r="I8" s="192">
        <f t="shared" si="1"/>
        <v>1.0345367538378236</v>
      </c>
      <c r="J8" s="84"/>
    </row>
    <row r="9" spans="1:10" ht="12.75" customHeight="1">
      <c r="A9" s="67"/>
      <c r="B9" s="46">
        <v>641</v>
      </c>
      <c r="C9" s="46" t="s">
        <v>189</v>
      </c>
      <c r="D9" s="105">
        <v>103</v>
      </c>
      <c r="E9" s="69">
        <v>0</v>
      </c>
      <c r="F9" s="69">
        <v>59</v>
      </c>
      <c r="G9" s="93">
        <v>0.15</v>
      </c>
      <c r="H9" s="98">
        <f t="shared" si="0"/>
        <v>0.57281553398058249</v>
      </c>
      <c r="I9" s="192">
        <f t="shared" si="1"/>
        <v>0</v>
      </c>
    </row>
    <row r="10" spans="1:10" ht="12.75" customHeight="1">
      <c r="A10" s="67"/>
      <c r="B10" s="46">
        <v>652</v>
      </c>
      <c r="C10" s="46" t="s">
        <v>54</v>
      </c>
      <c r="D10" s="105"/>
      <c r="E10" s="69"/>
      <c r="F10" s="69">
        <v>0</v>
      </c>
      <c r="G10" s="93"/>
      <c r="H10" s="98">
        <f t="shared" si="0"/>
        <v>0</v>
      </c>
      <c r="I10" s="192">
        <f t="shared" si="1"/>
        <v>0</v>
      </c>
    </row>
    <row r="11" spans="1:10" ht="12.75" customHeight="1">
      <c r="A11" s="67"/>
      <c r="B11" s="46">
        <v>661</v>
      </c>
      <c r="C11" s="46" t="s">
        <v>93</v>
      </c>
      <c r="D11" s="105">
        <v>187560</v>
      </c>
      <c r="E11" s="69">
        <v>204999</v>
      </c>
      <c r="F11" s="69">
        <v>212020</v>
      </c>
      <c r="G11" s="93"/>
      <c r="H11" s="98">
        <f t="shared" si="0"/>
        <v>1.1304116016208148</v>
      </c>
      <c r="I11" s="192">
        <f t="shared" si="1"/>
        <v>1.0342489475558418</v>
      </c>
    </row>
    <row r="12" spans="1:10" ht="12.75" customHeight="1">
      <c r="A12" s="67"/>
      <c r="B12" s="46">
        <v>683</v>
      </c>
      <c r="C12" s="46" t="s">
        <v>131</v>
      </c>
      <c r="D12" s="105"/>
      <c r="E12" s="69"/>
      <c r="F12" s="69"/>
      <c r="G12" s="93"/>
      <c r="H12" s="98">
        <f t="shared" si="0"/>
        <v>0</v>
      </c>
      <c r="I12" s="192">
        <f t="shared" si="1"/>
        <v>0</v>
      </c>
    </row>
    <row r="13" spans="1:10" ht="25.5" customHeight="1">
      <c r="A13" s="43"/>
      <c r="B13" s="66">
        <v>55</v>
      </c>
      <c r="C13" s="43" t="s">
        <v>124</v>
      </c>
      <c r="D13" s="106">
        <f>SUM(D14:D17)</f>
        <v>69049</v>
      </c>
      <c r="E13" s="68">
        <f>SUM(E15:E17)</f>
        <v>51739</v>
      </c>
      <c r="F13" s="68">
        <f>SUM(F14:F17)</f>
        <v>215842</v>
      </c>
      <c r="G13" s="94">
        <f>SUM(G15:G17)</f>
        <v>81230.820000000007</v>
      </c>
      <c r="H13" s="98">
        <f t="shared" si="0"/>
        <v>3.1259250677055426</v>
      </c>
      <c r="I13" s="192">
        <f t="shared" si="1"/>
        <v>4.1717466514621462</v>
      </c>
    </row>
    <row r="14" spans="1:10" ht="16.5" customHeight="1">
      <c r="A14" s="43"/>
      <c r="B14" s="67">
        <v>633</v>
      </c>
      <c r="C14" s="46" t="s">
        <v>190</v>
      </c>
      <c r="D14" s="106">
        <v>0</v>
      </c>
      <c r="E14" s="68"/>
      <c r="F14" s="68">
        <v>0</v>
      </c>
      <c r="G14" s="94"/>
      <c r="H14" s="98"/>
      <c r="I14" s="192">
        <f t="shared" si="1"/>
        <v>0</v>
      </c>
    </row>
    <row r="15" spans="1:10" ht="12.75" customHeight="1">
      <c r="A15" s="67"/>
      <c r="B15" s="46">
        <v>636</v>
      </c>
      <c r="C15" s="46" t="s">
        <v>126</v>
      </c>
      <c r="D15" s="104">
        <v>18600</v>
      </c>
      <c r="E15" s="101">
        <v>18939</v>
      </c>
      <c r="F15" s="47">
        <v>18939</v>
      </c>
      <c r="G15" s="92">
        <v>12950</v>
      </c>
      <c r="H15" s="98">
        <f t="shared" ref="H15:H41" si="2">IFERROR(F15/D15,)</f>
        <v>1.018225806451613</v>
      </c>
      <c r="I15" s="192">
        <f t="shared" si="1"/>
        <v>1</v>
      </c>
    </row>
    <row r="16" spans="1:10" ht="12.75" customHeight="1">
      <c r="A16" s="67"/>
      <c r="B16" s="46">
        <v>663</v>
      </c>
      <c r="C16" s="46" t="s">
        <v>159</v>
      </c>
      <c r="D16" s="104">
        <v>50449</v>
      </c>
      <c r="E16" s="101">
        <v>32800</v>
      </c>
      <c r="F16" s="47">
        <v>192212</v>
      </c>
      <c r="G16" s="92">
        <v>68280.820000000007</v>
      </c>
      <c r="H16" s="98">
        <f t="shared" si="2"/>
        <v>3.8100259668179746</v>
      </c>
      <c r="I16" s="192">
        <f t="shared" si="1"/>
        <v>5.8601219512195124</v>
      </c>
    </row>
    <row r="17" spans="1:10" ht="12.75" customHeight="1">
      <c r="A17" s="67"/>
      <c r="B17" s="46">
        <v>683</v>
      </c>
      <c r="C17" s="46" t="s">
        <v>131</v>
      </c>
      <c r="D17" s="104"/>
      <c r="E17" s="101"/>
      <c r="F17" s="47">
        <v>4691</v>
      </c>
      <c r="G17" s="92"/>
      <c r="H17" s="98">
        <f t="shared" si="2"/>
        <v>0</v>
      </c>
      <c r="I17" s="192">
        <f t="shared" si="1"/>
        <v>0</v>
      </c>
    </row>
    <row r="18" spans="1:10" s="58" customFormat="1" ht="25.5" customHeight="1">
      <c r="A18" s="55"/>
      <c r="B18" s="55"/>
      <c r="C18" s="59" t="s">
        <v>125</v>
      </c>
      <c r="D18" s="57">
        <f>+D19+D50+D32+D43</f>
        <v>1064015</v>
      </c>
      <c r="E18" s="57">
        <f>+E19+E50+E32+E43</f>
        <v>1475791.51</v>
      </c>
      <c r="F18" s="57">
        <f>+F19+F50+F32+F43</f>
        <v>1485752.8599999999</v>
      </c>
      <c r="G18" s="90" t="e">
        <f>+G19+#REF!+#REF!+#REF!+#REF!+G50+G32</f>
        <v>#REF!</v>
      </c>
      <c r="H18" s="60">
        <f t="shared" si="2"/>
        <v>1.396364581326391</v>
      </c>
      <c r="I18" s="60">
        <f>IFERROR(F18/E18,)</f>
        <v>1.0067498355509579</v>
      </c>
      <c r="J18" s="110"/>
    </row>
    <row r="19" spans="1:10" s="71" customFormat="1" ht="24.95" customHeight="1">
      <c r="A19" s="43"/>
      <c r="B19" s="66">
        <v>11</v>
      </c>
      <c r="C19" s="43" t="s">
        <v>6</v>
      </c>
      <c r="D19" s="107">
        <f>SUM(D20:D31)</f>
        <v>875386</v>
      </c>
      <c r="E19" s="70">
        <f>SUM(E20:E31)</f>
        <v>1116434</v>
      </c>
      <c r="F19" s="70">
        <f>SUM(F20:F31)</f>
        <v>1102637.1399999999</v>
      </c>
      <c r="G19" s="95">
        <f>SUM(G20:G31)</f>
        <v>112616.05</v>
      </c>
      <c r="H19" s="61">
        <f t="shared" si="2"/>
        <v>1.2596010674148317</v>
      </c>
      <c r="I19" s="191">
        <f>IFERROR(F19/E19,)</f>
        <v>0.9876420281001832</v>
      </c>
    </row>
    <row r="20" spans="1:10">
      <c r="A20" s="67"/>
      <c r="B20" s="46">
        <v>311</v>
      </c>
      <c r="C20" s="46" t="s">
        <v>19</v>
      </c>
      <c r="D20" s="105">
        <v>463704</v>
      </c>
      <c r="E20" s="69">
        <v>599770</v>
      </c>
      <c r="F20" s="69">
        <v>596591.71</v>
      </c>
      <c r="G20" s="93">
        <f>59890.21+30166.45</f>
        <v>90056.66</v>
      </c>
      <c r="H20" s="61">
        <f t="shared" si="2"/>
        <v>1.2865787441988854</v>
      </c>
      <c r="I20" s="191">
        <f t="shared" ref="I20:I61" si="3">IFERROR(F20/E20,)</f>
        <v>0.99470081864714799</v>
      </c>
    </row>
    <row r="21" spans="1:10">
      <c r="A21" s="67"/>
      <c r="B21" s="46">
        <v>312</v>
      </c>
      <c r="C21" s="46" t="s">
        <v>20</v>
      </c>
      <c r="D21" s="105">
        <v>71896</v>
      </c>
      <c r="E21" s="69">
        <v>97005</v>
      </c>
      <c r="F21" s="69">
        <v>96832.31</v>
      </c>
      <c r="G21" s="93">
        <f>1500+1500</f>
        <v>3000</v>
      </c>
      <c r="H21" s="61">
        <f t="shared" si="2"/>
        <v>1.3468386280182485</v>
      </c>
      <c r="I21" s="191">
        <f t="shared" si="3"/>
        <v>0.99821978248543886</v>
      </c>
    </row>
    <row r="22" spans="1:10">
      <c r="A22" s="67"/>
      <c r="B22" s="46">
        <v>313</v>
      </c>
      <c r="C22" s="46" t="s">
        <v>21</v>
      </c>
      <c r="D22" s="105">
        <v>76481</v>
      </c>
      <c r="E22" s="69">
        <v>99000</v>
      </c>
      <c r="F22" s="69">
        <v>98430.98</v>
      </c>
      <c r="G22" s="93">
        <f>9881.89+4977.48</f>
        <v>14859.369999999999</v>
      </c>
      <c r="H22" s="61">
        <f t="shared" si="2"/>
        <v>1.2869991239654293</v>
      </c>
      <c r="I22" s="191">
        <f t="shared" si="3"/>
        <v>0.99425232323232315</v>
      </c>
    </row>
    <row r="23" spans="1:10">
      <c r="A23" s="67"/>
      <c r="B23" s="46">
        <v>321</v>
      </c>
      <c r="C23" s="46" t="s">
        <v>22</v>
      </c>
      <c r="D23" s="105">
        <v>24432</v>
      </c>
      <c r="E23" s="69">
        <v>17725</v>
      </c>
      <c r="F23" s="69">
        <v>17205.39</v>
      </c>
      <c r="G23" s="93">
        <f>1488+1859.6</f>
        <v>3347.6</v>
      </c>
      <c r="H23" s="61">
        <f t="shared" si="2"/>
        <v>0.70421537328094297</v>
      </c>
      <c r="I23" s="191">
        <f t="shared" si="3"/>
        <v>0.97068490832157961</v>
      </c>
    </row>
    <row r="24" spans="1:10" ht="12.75" customHeight="1">
      <c r="A24" s="67"/>
      <c r="B24" s="46">
        <v>322</v>
      </c>
      <c r="C24" s="46" t="s">
        <v>23</v>
      </c>
      <c r="D24" s="105">
        <v>56015</v>
      </c>
      <c r="E24" s="69">
        <v>63882</v>
      </c>
      <c r="F24" s="69">
        <v>63004.959999999999</v>
      </c>
      <c r="G24" s="93">
        <v>1352.42</v>
      </c>
      <c r="H24" s="61">
        <f t="shared" si="2"/>
        <v>1.1247872891189861</v>
      </c>
      <c r="I24" s="191">
        <f t="shared" si="3"/>
        <v>0.98627093704016777</v>
      </c>
    </row>
    <row r="25" spans="1:10" ht="12.75" customHeight="1">
      <c r="A25" s="46"/>
      <c r="B25" s="67">
        <v>323</v>
      </c>
      <c r="C25" s="46" t="s">
        <v>24</v>
      </c>
      <c r="D25" s="105">
        <v>122027</v>
      </c>
      <c r="E25" s="69">
        <v>163811</v>
      </c>
      <c r="F25" s="69">
        <v>156113.57999999999</v>
      </c>
      <c r="G25" s="93"/>
      <c r="H25" s="61">
        <f t="shared" si="2"/>
        <v>1.27933637637572</v>
      </c>
      <c r="I25" s="191">
        <f t="shared" si="3"/>
        <v>0.95301035949966717</v>
      </c>
    </row>
    <row r="26" spans="1:10" ht="12.75" customHeight="1">
      <c r="A26" s="46"/>
      <c r="B26" s="67">
        <v>324</v>
      </c>
      <c r="C26" s="46" t="s">
        <v>28</v>
      </c>
      <c r="D26" s="105">
        <v>3821</v>
      </c>
      <c r="E26" s="69">
        <v>4060</v>
      </c>
      <c r="F26" s="69">
        <v>4031.1</v>
      </c>
      <c r="G26" s="93"/>
      <c r="H26" s="61">
        <f t="shared" si="2"/>
        <v>1.0549856058623397</v>
      </c>
      <c r="I26" s="191">
        <f t="shared" si="3"/>
        <v>0.99288177339901473</v>
      </c>
    </row>
    <row r="27" spans="1:10" ht="12.75" customHeight="1">
      <c r="A27" s="46"/>
      <c r="B27" s="46">
        <v>329</v>
      </c>
      <c r="C27" s="46" t="s">
        <v>4</v>
      </c>
      <c r="D27" s="105">
        <v>31706</v>
      </c>
      <c r="E27" s="69">
        <v>66431</v>
      </c>
      <c r="F27" s="69">
        <v>65898.350000000006</v>
      </c>
      <c r="G27" s="93"/>
      <c r="H27" s="61">
        <f t="shared" si="2"/>
        <v>2.0784189112470828</v>
      </c>
      <c r="I27" s="191">
        <f t="shared" si="3"/>
        <v>0.99198190603784386</v>
      </c>
    </row>
    <row r="28" spans="1:10" ht="12.75" customHeight="1">
      <c r="A28" s="46"/>
      <c r="B28" s="46">
        <v>343</v>
      </c>
      <c r="C28" s="46" t="s">
        <v>25</v>
      </c>
      <c r="D28" s="105">
        <v>1337</v>
      </c>
      <c r="E28" s="69">
        <v>400</v>
      </c>
      <c r="F28" s="69">
        <v>200.85</v>
      </c>
      <c r="G28" s="93"/>
      <c r="H28" s="61">
        <f t="shared" si="2"/>
        <v>0.15022438294689602</v>
      </c>
      <c r="I28" s="191">
        <f t="shared" si="3"/>
        <v>0.50212499999999993</v>
      </c>
    </row>
    <row r="29" spans="1:10" ht="12.75" customHeight="1">
      <c r="A29" s="46"/>
      <c r="B29" s="46">
        <v>421</v>
      </c>
      <c r="C29" s="46" t="s">
        <v>160</v>
      </c>
      <c r="D29" s="105">
        <v>0</v>
      </c>
      <c r="E29" s="69">
        <v>0</v>
      </c>
      <c r="F29" s="69">
        <v>0</v>
      </c>
      <c r="G29" s="93"/>
      <c r="H29" s="61">
        <f t="shared" si="2"/>
        <v>0</v>
      </c>
      <c r="I29" s="191">
        <f t="shared" si="3"/>
        <v>0</v>
      </c>
    </row>
    <row r="30" spans="1:10" ht="12.75" customHeight="1">
      <c r="A30" s="46"/>
      <c r="B30" s="46">
        <v>422</v>
      </c>
      <c r="C30" s="46" t="s">
        <v>141</v>
      </c>
      <c r="D30" s="105">
        <v>7866</v>
      </c>
      <c r="E30" s="69">
        <v>4350</v>
      </c>
      <c r="F30" s="69">
        <v>4327.91</v>
      </c>
      <c r="G30" s="93"/>
      <c r="H30" s="61">
        <f t="shared" si="2"/>
        <v>0.55020467836257303</v>
      </c>
      <c r="I30" s="191">
        <f t="shared" si="3"/>
        <v>0.99492183908045972</v>
      </c>
    </row>
    <row r="31" spans="1:10" ht="12.75" customHeight="1">
      <c r="A31" s="67"/>
      <c r="B31" s="46">
        <v>424</v>
      </c>
      <c r="C31" s="46" t="s">
        <v>161</v>
      </c>
      <c r="D31" s="105">
        <v>16101</v>
      </c>
      <c r="E31" s="69"/>
      <c r="F31" s="69"/>
      <c r="G31" s="93"/>
      <c r="H31" s="61">
        <f t="shared" si="2"/>
        <v>0</v>
      </c>
      <c r="I31" s="191">
        <f t="shared" si="3"/>
        <v>0</v>
      </c>
    </row>
    <row r="32" spans="1:10" s="72" customFormat="1" ht="21.75" customHeight="1">
      <c r="A32" s="63"/>
      <c r="B32" s="64">
        <v>25</v>
      </c>
      <c r="C32" s="64" t="s">
        <v>127</v>
      </c>
      <c r="D32" s="103">
        <f>+D33+D34+D35+D36+D37+D38+D40+D39+D42+D41</f>
        <v>85118</v>
      </c>
      <c r="E32" s="102">
        <f>+E33+E34+E35+E36+E37+E38+E40+E39+E41+E42</f>
        <v>204999</v>
      </c>
      <c r="F32" s="65">
        <f>+F33+F34+F35+F36+F37+F38+F40+F39+F42+F41</f>
        <v>107493.48</v>
      </c>
      <c r="G32" s="91">
        <f>+G35+G37</f>
        <v>0</v>
      </c>
      <c r="H32" s="61">
        <f t="shared" si="2"/>
        <v>1.2628760074249865</v>
      </c>
      <c r="I32" s="191">
        <f t="shared" si="3"/>
        <v>0.5243609968829116</v>
      </c>
    </row>
    <row r="33" spans="1:9" s="72" customFormat="1" ht="15" customHeight="1">
      <c r="A33" s="63"/>
      <c r="B33" s="124">
        <v>321</v>
      </c>
      <c r="C33" s="124" t="s">
        <v>22</v>
      </c>
      <c r="D33" s="125">
        <v>1397</v>
      </c>
      <c r="E33" s="126">
        <v>2655</v>
      </c>
      <c r="F33" s="127">
        <v>2993.31</v>
      </c>
      <c r="G33" s="91"/>
      <c r="H33" s="61">
        <f t="shared" si="2"/>
        <v>2.1426700071581961</v>
      </c>
      <c r="I33" s="191">
        <f t="shared" si="3"/>
        <v>1.1274237288135593</v>
      </c>
    </row>
    <row r="34" spans="1:9" s="72" customFormat="1" ht="15" customHeight="1">
      <c r="A34" s="63"/>
      <c r="B34" s="124">
        <v>322</v>
      </c>
      <c r="C34" s="124" t="s">
        <v>23</v>
      </c>
      <c r="D34" s="125">
        <v>36001</v>
      </c>
      <c r="E34" s="126">
        <v>20431</v>
      </c>
      <c r="F34" s="127">
        <v>20021.68</v>
      </c>
      <c r="G34" s="91"/>
      <c r="H34" s="61">
        <f t="shared" si="2"/>
        <v>0.55614232937973951</v>
      </c>
      <c r="I34" s="191">
        <f t="shared" si="3"/>
        <v>0.97996573833879885</v>
      </c>
    </row>
    <row r="35" spans="1:9" ht="12.75" customHeight="1">
      <c r="A35" s="67"/>
      <c r="B35" s="46">
        <v>323</v>
      </c>
      <c r="C35" s="46" t="s">
        <v>24</v>
      </c>
      <c r="D35" s="105">
        <v>32035</v>
      </c>
      <c r="E35" s="69">
        <v>66544</v>
      </c>
      <c r="F35" s="69">
        <v>62777.21</v>
      </c>
      <c r="G35" s="93">
        <f>+[1]KONSOLIDIRANI!G192</f>
        <v>0</v>
      </c>
      <c r="H35" s="61">
        <f t="shared" si="2"/>
        <v>1.9596444513813016</v>
      </c>
      <c r="I35" s="191">
        <f t="shared" si="3"/>
        <v>0.9433939949507093</v>
      </c>
    </row>
    <row r="36" spans="1:9" ht="12.75" customHeight="1">
      <c r="A36" s="67"/>
      <c r="B36" s="46">
        <v>324</v>
      </c>
      <c r="C36" s="46" t="s">
        <v>28</v>
      </c>
      <c r="D36" s="105">
        <v>861</v>
      </c>
      <c r="E36" s="69">
        <v>1000</v>
      </c>
      <c r="F36" s="69">
        <v>986.58</v>
      </c>
      <c r="G36" s="93"/>
      <c r="H36" s="61">
        <f t="shared" si="2"/>
        <v>1.1458536585365855</v>
      </c>
      <c r="I36" s="191">
        <f t="shared" si="3"/>
        <v>0.98658000000000001</v>
      </c>
    </row>
    <row r="37" spans="1:9" ht="12.75" customHeight="1">
      <c r="A37" s="67"/>
      <c r="B37" s="46">
        <v>329</v>
      </c>
      <c r="C37" s="46" t="s">
        <v>4</v>
      </c>
      <c r="D37" s="105">
        <v>4934</v>
      </c>
      <c r="E37" s="69">
        <v>13300</v>
      </c>
      <c r="F37" s="69">
        <v>11629.58</v>
      </c>
      <c r="G37" s="93"/>
      <c r="H37" s="61">
        <f t="shared" si="2"/>
        <v>2.357028779894609</v>
      </c>
      <c r="I37" s="191">
        <f t="shared" si="3"/>
        <v>0.87440451127819552</v>
      </c>
    </row>
    <row r="38" spans="1:9" ht="12.75" customHeight="1">
      <c r="A38" s="67"/>
      <c r="B38" s="46">
        <v>343</v>
      </c>
      <c r="C38" s="46" t="s">
        <v>25</v>
      </c>
      <c r="D38" s="105">
        <v>813</v>
      </c>
      <c r="E38" s="69">
        <v>1700</v>
      </c>
      <c r="F38" s="69">
        <v>1752.72</v>
      </c>
      <c r="G38" s="93"/>
      <c r="H38" s="61">
        <f t="shared" si="2"/>
        <v>2.1558671586715867</v>
      </c>
      <c r="I38" s="191">
        <f t="shared" si="3"/>
        <v>1.0310117647058823</v>
      </c>
    </row>
    <row r="39" spans="1:9" ht="12.75" customHeight="1">
      <c r="A39" s="67"/>
      <c r="B39" s="46">
        <v>383</v>
      </c>
      <c r="C39" s="46" t="s">
        <v>191</v>
      </c>
      <c r="D39" s="105">
        <v>0</v>
      </c>
      <c r="E39" s="69">
        <v>0</v>
      </c>
      <c r="F39" s="69">
        <v>0</v>
      </c>
      <c r="G39" s="93"/>
      <c r="H39" s="61">
        <f t="shared" si="2"/>
        <v>0</v>
      </c>
      <c r="I39" s="191">
        <f t="shared" si="3"/>
        <v>0</v>
      </c>
    </row>
    <row r="40" spans="1:9" ht="12.75" customHeight="1">
      <c r="A40" s="67"/>
      <c r="B40" s="46">
        <v>422</v>
      </c>
      <c r="C40" s="46" t="s">
        <v>141</v>
      </c>
      <c r="D40" s="105">
        <v>1240</v>
      </c>
      <c r="E40" s="69">
        <v>7370</v>
      </c>
      <c r="F40" s="69">
        <v>7332.4</v>
      </c>
      <c r="G40" s="93"/>
      <c r="H40" s="61">
        <f t="shared" si="2"/>
        <v>5.9132258064516128</v>
      </c>
      <c r="I40" s="191">
        <f t="shared" si="3"/>
        <v>0.99489823609226591</v>
      </c>
    </row>
    <row r="41" spans="1:9" ht="12.75" customHeight="1">
      <c r="A41" s="67"/>
      <c r="B41" s="46">
        <v>423</v>
      </c>
      <c r="C41" s="46" t="s">
        <v>214</v>
      </c>
      <c r="D41" s="105">
        <v>5287</v>
      </c>
      <c r="E41" s="69"/>
      <c r="F41" s="69"/>
      <c r="G41" s="93"/>
      <c r="H41" s="61">
        <f t="shared" si="2"/>
        <v>0</v>
      </c>
      <c r="I41" s="191">
        <f t="shared" si="3"/>
        <v>0</v>
      </c>
    </row>
    <row r="42" spans="1:9" ht="12.75" customHeight="1">
      <c r="A42" s="67"/>
      <c r="B42" s="46">
        <v>424</v>
      </c>
      <c r="C42" s="46" t="s">
        <v>161</v>
      </c>
      <c r="D42" s="105">
        <v>2550</v>
      </c>
      <c r="E42" s="69">
        <v>91999</v>
      </c>
      <c r="F42" s="69"/>
      <c r="G42" s="93"/>
      <c r="H42" s="61">
        <f t="shared" ref="H42:H50" si="4">IFERROR(F42/D42,)</f>
        <v>0</v>
      </c>
      <c r="I42" s="191">
        <f t="shared" si="3"/>
        <v>0</v>
      </c>
    </row>
    <row r="43" spans="1:9" ht="21.75" customHeight="1">
      <c r="A43" s="66"/>
      <c r="B43" s="43">
        <v>99</v>
      </c>
      <c r="C43" s="43" t="s">
        <v>57</v>
      </c>
      <c r="D43" s="106">
        <f>SUM(D45:D49)</f>
        <v>34462</v>
      </c>
      <c r="E43" s="68">
        <f>SUM(E44:E49)</f>
        <v>102620</v>
      </c>
      <c r="F43" s="68">
        <f>SUM(F44:F49)</f>
        <v>64471.420000000006</v>
      </c>
      <c r="G43" s="94"/>
      <c r="H43" s="54">
        <f t="shared" si="4"/>
        <v>1.8707974000348211</v>
      </c>
      <c r="I43" s="191">
        <f t="shared" si="3"/>
        <v>0.6282539465991035</v>
      </c>
    </row>
    <row r="44" spans="1:9" ht="14.25" customHeight="1">
      <c r="A44" s="66"/>
      <c r="B44" s="46">
        <v>321</v>
      </c>
      <c r="C44" s="46" t="s">
        <v>193</v>
      </c>
      <c r="D44" s="106"/>
      <c r="E44" s="69">
        <v>3905</v>
      </c>
      <c r="F44" s="69">
        <v>3853.29</v>
      </c>
      <c r="G44" s="94"/>
      <c r="H44" s="54"/>
      <c r="I44" s="191"/>
    </row>
    <row r="45" spans="1:9" ht="12.75" customHeight="1">
      <c r="A45" s="67"/>
      <c r="B45" s="46">
        <v>322</v>
      </c>
      <c r="C45" s="46" t="s">
        <v>210</v>
      </c>
      <c r="D45" s="105">
        <v>2500</v>
      </c>
      <c r="E45" s="69">
        <v>16101</v>
      </c>
      <c r="F45" s="69">
        <v>16100.16</v>
      </c>
      <c r="G45" s="93"/>
      <c r="H45" s="61">
        <f t="shared" si="4"/>
        <v>6.4400639999999996</v>
      </c>
      <c r="I45" s="191">
        <f t="shared" si="3"/>
        <v>0.99994782932737092</v>
      </c>
    </row>
    <row r="46" spans="1:9" ht="12.75" customHeight="1">
      <c r="A46" s="67"/>
      <c r="B46" s="46">
        <v>323</v>
      </c>
      <c r="C46" s="46" t="s">
        <v>24</v>
      </c>
      <c r="D46" s="105">
        <v>3500</v>
      </c>
      <c r="E46" s="69">
        <v>15230</v>
      </c>
      <c r="F46" s="69">
        <v>15135.18</v>
      </c>
      <c r="G46" s="93"/>
      <c r="H46" s="61">
        <f t="shared" si="4"/>
        <v>4.3243371428571429</v>
      </c>
      <c r="I46" s="191">
        <f t="shared" si="3"/>
        <v>0.993774130006566</v>
      </c>
    </row>
    <row r="47" spans="1:9" ht="12.75" customHeight="1">
      <c r="A47" s="67"/>
      <c r="B47" s="46">
        <v>422</v>
      </c>
      <c r="C47" s="46" t="s">
        <v>215</v>
      </c>
      <c r="D47" s="105">
        <v>4882</v>
      </c>
      <c r="E47" s="69">
        <v>21000</v>
      </c>
      <c r="F47" s="69">
        <v>21000</v>
      </c>
      <c r="G47" s="93"/>
      <c r="H47" s="61">
        <f t="shared" si="4"/>
        <v>4.3015157722244979</v>
      </c>
      <c r="I47" s="191">
        <f t="shared" si="3"/>
        <v>1</v>
      </c>
    </row>
    <row r="48" spans="1:9" ht="12.75" customHeight="1">
      <c r="A48" s="67"/>
      <c r="B48" s="46">
        <v>424</v>
      </c>
      <c r="C48" s="46" t="s">
        <v>161</v>
      </c>
      <c r="D48" s="105"/>
      <c r="E48" s="69">
        <v>46384</v>
      </c>
      <c r="F48" s="69">
        <v>8382.7900000000009</v>
      </c>
      <c r="G48" s="93"/>
      <c r="H48" s="191"/>
      <c r="I48" s="191">
        <f t="shared" si="3"/>
        <v>0.18072589686098656</v>
      </c>
    </row>
    <row r="49" spans="1:10" ht="12.75" customHeight="1">
      <c r="A49" s="67"/>
      <c r="B49" s="46">
        <v>452</v>
      </c>
      <c r="C49" s="46" t="s">
        <v>216</v>
      </c>
      <c r="D49" s="105">
        <v>23580</v>
      </c>
      <c r="E49" s="69"/>
      <c r="F49" s="69"/>
      <c r="G49" s="93"/>
      <c r="H49" s="61">
        <f t="shared" si="4"/>
        <v>0</v>
      </c>
      <c r="I49" s="191">
        <f t="shared" si="3"/>
        <v>0</v>
      </c>
    </row>
    <row r="50" spans="1:10" s="72" customFormat="1" ht="25.5" customHeight="1">
      <c r="A50" s="63"/>
      <c r="B50" s="64">
        <v>55</v>
      </c>
      <c r="C50" s="64" t="s">
        <v>124</v>
      </c>
      <c r="D50" s="103">
        <f>SUM(D51:D58)</f>
        <v>69049</v>
      </c>
      <c r="E50" s="102">
        <f>SUM(E51:E58)</f>
        <v>51738.51</v>
      </c>
      <c r="F50" s="65">
        <f>SUM(F51:F58)</f>
        <v>211150.82</v>
      </c>
      <c r="G50" s="91">
        <f>SUM(G52:G58)</f>
        <v>30157.55</v>
      </c>
      <c r="H50" s="61">
        <f t="shared" si="4"/>
        <v>3.0579851989167115</v>
      </c>
      <c r="I50" s="191">
        <f t="shared" si="3"/>
        <v>4.0811152079949728</v>
      </c>
    </row>
    <row r="51" spans="1:10" s="72" customFormat="1" ht="16.5" customHeight="1">
      <c r="A51" s="63"/>
      <c r="B51" s="124">
        <v>321</v>
      </c>
      <c r="C51" s="124" t="s">
        <v>193</v>
      </c>
      <c r="D51" s="125">
        <v>0</v>
      </c>
      <c r="E51" s="126">
        <v>939</v>
      </c>
      <c r="F51" s="127">
        <v>938.82</v>
      </c>
      <c r="G51" s="91"/>
      <c r="H51" s="61"/>
      <c r="I51" s="191">
        <f t="shared" si="3"/>
        <v>0.99980830670926524</v>
      </c>
    </row>
    <row r="52" spans="1:10">
      <c r="A52" s="67"/>
      <c r="B52" s="46">
        <v>322</v>
      </c>
      <c r="C52" s="46" t="s">
        <v>23</v>
      </c>
      <c r="D52" s="105">
        <v>3767</v>
      </c>
      <c r="E52" s="69">
        <v>2616</v>
      </c>
      <c r="F52" s="69">
        <v>2616.4899999999998</v>
      </c>
      <c r="G52" s="93">
        <f>17975.51+5078.25</f>
        <v>23053.759999999998</v>
      </c>
      <c r="H52" s="61">
        <f t="shared" ref="H52:H61" si="5">IFERROR(F52/D52,)</f>
        <v>0.69458189540748605</v>
      </c>
      <c r="I52" s="191">
        <f t="shared" si="3"/>
        <v>1.0001873088685014</v>
      </c>
      <c r="J52" s="32"/>
    </row>
    <row r="53" spans="1:10">
      <c r="A53" s="67"/>
      <c r="B53" s="46">
        <v>323</v>
      </c>
      <c r="C53" s="46" t="s">
        <v>24</v>
      </c>
      <c r="D53" s="105">
        <v>10729</v>
      </c>
      <c r="E53" s="69">
        <v>15383.51</v>
      </c>
      <c r="F53" s="69">
        <v>15383.51</v>
      </c>
      <c r="G53" s="93">
        <f>238.01+1215.78+5650</f>
        <v>7103.79</v>
      </c>
      <c r="H53" s="61">
        <f t="shared" si="5"/>
        <v>1.4338251467983969</v>
      </c>
      <c r="I53" s="191">
        <f t="shared" si="3"/>
        <v>1</v>
      </c>
    </row>
    <row r="54" spans="1:10">
      <c r="A54" s="67"/>
      <c r="B54" s="46">
        <v>324</v>
      </c>
      <c r="C54" s="46" t="s">
        <v>192</v>
      </c>
      <c r="D54" s="105">
        <v>176</v>
      </c>
      <c r="E54" s="69"/>
      <c r="F54" s="69"/>
      <c r="G54" s="93"/>
      <c r="H54" s="61">
        <f t="shared" si="5"/>
        <v>0</v>
      </c>
      <c r="I54" s="191">
        <f t="shared" si="3"/>
        <v>0</v>
      </c>
    </row>
    <row r="55" spans="1:10">
      <c r="A55" s="67"/>
      <c r="B55" s="46">
        <v>329</v>
      </c>
      <c r="C55" s="46" t="s">
        <v>4</v>
      </c>
      <c r="D55" s="105">
        <v>3928</v>
      </c>
      <c r="E55" s="69">
        <v>0</v>
      </c>
      <c r="F55" s="69"/>
      <c r="G55" s="93"/>
      <c r="H55" s="61">
        <f t="shared" si="5"/>
        <v>0</v>
      </c>
      <c r="I55" s="191">
        <f t="shared" si="3"/>
        <v>0</v>
      </c>
    </row>
    <row r="56" spans="1:10">
      <c r="A56" s="67"/>
      <c r="B56" s="46">
        <v>381</v>
      </c>
      <c r="C56" s="46" t="s">
        <v>85</v>
      </c>
      <c r="D56" s="105"/>
      <c r="E56" s="69"/>
      <c r="F56" s="69"/>
      <c r="G56" s="93"/>
      <c r="H56" s="61">
        <f t="shared" si="5"/>
        <v>0</v>
      </c>
      <c r="I56" s="191">
        <f t="shared" si="3"/>
        <v>0</v>
      </c>
    </row>
    <row r="57" spans="1:10">
      <c r="A57" s="67"/>
      <c r="B57" s="46">
        <v>422</v>
      </c>
      <c r="C57" s="46" t="s">
        <v>27</v>
      </c>
      <c r="D57" s="105">
        <f>F57/7.5345</f>
        <v>0</v>
      </c>
      <c r="E57" s="69"/>
      <c r="F57" s="69"/>
      <c r="G57" s="93"/>
      <c r="H57" s="61">
        <f t="shared" si="5"/>
        <v>0</v>
      </c>
      <c r="I57" s="191">
        <f t="shared" si="3"/>
        <v>0</v>
      </c>
    </row>
    <row r="58" spans="1:10">
      <c r="A58" s="67"/>
      <c r="B58" s="46">
        <v>424</v>
      </c>
      <c r="C58" s="46" t="s">
        <v>161</v>
      </c>
      <c r="D58" s="105">
        <v>50449</v>
      </c>
      <c r="E58" s="69">
        <v>32800</v>
      </c>
      <c r="F58" s="69">
        <v>192212</v>
      </c>
      <c r="G58" s="93"/>
      <c r="H58" s="61">
        <f t="shared" si="5"/>
        <v>3.8100259668179746</v>
      </c>
      <c r="I58" s="191">
        <f t="shared" si="3"/>
        <v>5.8601219512195124</v>
      </c>
    </row>
    <row r="59" spans="1:10" s="72" customFormat="1" ht="24.95" customHeight="1">
      <c r="A59" s="87"/>
      <c r="B59" s="87"/>
      <c r="C59" s="87" t="s">
        <v>133</v>
      </c>
      <c r="D59" s="108"/>
      <c r="E59" s="88"/>
      <c r="F59" s="88"/>
      <c r="G59" s="96" t="e">
        <f>SUM(G5-G18)</f>
        <v>#REF!</v>
      </c>
      <c r="H59" s="98">
        <f t="shared" si="5"/>
        <v>0</v>
      </c>
      <c r="I59" s="191">
        <f t="shared" si="3"/>
        <v>0</v>
      </c>
    </row>
    <row r="60" spans="1:10" s="72" customFormat="1" ht="24.95" customHeight="1">
      <c r="A60" s="87"/>
      <c r="B60" s="87"/>
      <c r="C60" s="87" t="s">
        <v>134</v>
      </c>
      <c r="D60" s="108"/>
      <c r="E60" s="88"/>
      <c r="F60" s="88"/>
      <c r="G60" s="96">
        <v>-9953.7199999999993</v>
      </c>
      <c r="H60" s="98">
        <f t="shared" si="5"/>
        <v>0</v>
      </c>
      <c r="I60" s="191">
        <f t="shared" si="3"/>
        <v>0</v>
      </c>
    </row>
    <row r="61" spans="1:10" s="72" customFormat="1" ht="24.95" customHeight="1">
      <c r="A61" s="87"/>
      <c r="B61" s="87"/>
      <c r="C61" s="87" t="s">
        <v>135</v>
      </c>
      <c r="D61" s="108">
        <v>102620</v>
      </c>
      <c r="E61" s="88">
        <v>102620</v>
      </c>
      <c r="F61" s="88">
        <v>74756</v>
      </c>
      <c r="G61" s="96" t="e">
        <f>SUM(G59:G60)</f>
        <v>#REF!</v>
      </c>
      <c r="H61" s="98">
        <f t="shared" si="5"/>
        <v>0.72847398167998445</v>
      </c>
      <c r="I61" s="191">
        <f t="shared" si="3"/>
        <v>0.72847398167998445</v>
      </c>
    </row>
    <row r="62" spans="1:10" ht="24.95" customHeight="1">
      <c r="H62" s="89"/>
    </row>
    <row r="63" spans="1:10" ht="24.95" customHeight="1"/>
    <row r="64" spans="1:10" ht="24.95" customHeight="1"/>
    <row r="65" ht="24.95" customHeight="1"/>
    <row r="66" ht="24.95" customHeight="1"/>
    <row r="67" ht="24.95" customHeight="1"/>
    <row r="68" ht="24.95" customHeight="1"/>
    <row r="69" ht="24.95" customHeight="1"/>
    <row r="70" ht="24.95" customHeight="1"/>
    <row r="71" ht="24.95" customHeight="1"/>
    <row r="72" ht="24.95" customHeight="1"/>
    <row r="73" ht="24.95" customHeight="1"/>
    <row r="74" ht="24.95" customHeight="1"/>
    <row r="75" ht="24.95" customHeight="1"/>
    <row r="76" ht="24.95" customHeight="1"/>
    <row r="77" ht="24.95" customHeight="1"/>
    <row r="78" ht="24.95" customHeight="1"/>
    <row r="79" ht="24.95" customHeight="1"/>
    <row r="80" ht="24.95" customHeight="1"/>
    <row r="81" ht="24.95" customHeight="1"/>
    <row r="82" ht="24.95" customHeight="1"/>
    <row r="83" ht="24.95" customHeight="1"/>
    <row r="84" ht="24.95" customHeight="1"/>
    <row r="85" ht="24.95" customHeight="1"/>
    <row r="86" ht="24.95" customHeight="1"/>
    <row r="87" ht="24.95" customHeight="1"/>
    <row r="88" ht="24.95" customHeight="1"/>
    <row r="89" ht="24.95" customHeight="1"/>
    <row r="90" ht="24.95" customHeight="1"/>
    <row r="91" ht="24.95" customHeight="1"/>
    <row r="92" ht="24.95" customHeight="1"/>
    <row r="93" ht="24.95" customHeight="1"/>
    <row r="94" ht="24.95" customHeight="1"/>
    <row r="95" ht="24.95" customHeight="1"/>
    <row r="96" ht="24.95" customHeight="1"/>
    <row r="97" ht="24.95" customHeight="1"/>
    <row r="98" ht="24.95" customHeight="1"/>
    <row r="99" ht="24.95" customHeight="1"/>
    <row r="100" ht="24.95" customHeight="1"/>
    <row r="101" ht="24.95" customHeight="1"/>
    <row r="102" ht="24.95" customHeight="1"/>
    <row r="103" ht="24.95" customHeight="1"/>
    <row r="104" ht="24.95" customHeight="1"/>
    <row r="105" ht="24.95" customHeight="1"/>
    <row r="106" ht="24.95" customHeight="1"/>
    <row r="107" ht="24.95" customHeight="1"/>
    <row r="108" ht="24.95" customHeight="1"/>
    <row r="109" ht="24.95" customHeight="1"/>
    <row r="110" ht="24.95" customHeight="1"/>
    <row r="111" ht="24.95" customHeight="1"/>
    <row r="112" ht="24.95" customHeight="1"/>
    <row r="113" ht="24.95" customHeight="1"/>
    <row r="114" ht="24.95" customHeight="1"/>
    <row r="115" ht="24.95" customHeight="1"/>
    <row r="116" ht="24.95" customHeight="1"/>
    <row r="117" ht="24.95" customHeight="1"/>
    <row r="118" ht="24.95" customHeight="1"/>
    <row r="119" ht="24.95" customHeight="1"/>
    <row r="120" ht="24.95" customHeight="1"/>
    <row r="121" ht="24.95" customHeight="1"/>
    <row r="122" ht="24.95" customHeight="1"/>
    <row r="123" ht="24.95" customHeight="1"/>
    <row r="124" ht="24.95" customHeight="1"/>
    <row r="125" ht="24.95" customHeight="1"/>
    <row r="126" ht="24.95" customHeight="1"/>
    <row r="127" ht="24.95" customHeight="1"/>
    <row r="128" ht="24.95" customHeight="1"/>
  </sheetData>
  <mergeCells count="2">
    <mergeCell ref="A1:H1"/>
    <mergeCell ref="A2:H2"/>
  </mergeCells>
  <printOptions horizontalCentered="1"/>
  <pageMargins left="0.19685039370078741" right="0.19685039370078741" top="0.78740157480314965" bottom="0.39370078740157483" header="0.11811023622047245" footer="0.19685039370078741"/>
  <pageSetup paperSize="9" scale="90" fitToWidth="0" fitToHeight="0" orientation="landscape" r:id="rId1"/>
  <rowBreaks count="1" manualBreakCount="1">
    <brk id="1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theme="8" tint="0.59999389629810485"/>
  </sheetPr>
  <dimension ref="A1:BF134"/>
  <sheetViews>
    <sheetView workbookViewId="0">
      <pane xSplit="3" ySplit="4" topLeftCell="D107" activePane="bottomRight" state="frozen"/>
      <selection pane="topRight" activeCell="D1" sqref="D1"/>
      <selection pane="bottomLeft" activeCell="A5" sqref="A5"/>
      <selection pane="bottomRight" activeCell="L125" sqref="L125"/>
    </sheetView>
  </sheetViews>
  <sheetFormatPr defaultRowHeight="15"/>
  <cols>
    <col min="1" max="1" width="7.28515625" style="3" customWidth="1" collapsed="1"/>
    <col min="2" max="2" width="12.7109375" style="1" bestFit="1" customWidth="1" collapsed="1"/>
    <col min="3" max="3" width="82.5703125" style="1" customWidth="1" collapsed="1"/>
    <col min="4" max="4" width="14.85546875" style="111" customWidth="1" collapsed="1"/>
    <col min="5" max="5" width="18" style="1" bestFit="1" customWidth="1" collapsed="1"/>
    <col min="6" max="6" width="16.42578125" style="1" bestFit="1" customWidth="1" collapsed="1"/>
    <col min="7" max="7" width="8.140625" style="1" bestFit="1" customWidth="1" collapsed="1"/>
    <col min="8" max="8" width="12.7109375" style="1" bestFit="1" customWidth="1"/>
    <col min="9" max="9" width="9.140625" style="1"/>
    <col min="10" max="10" width="10.140625" style="1" bestFit="1" customWidth="1"/>
    <col min="11" max="16384" width="9.140625" style="1"/>
  </cols>
  <sheetData>
    <row r="1" spans="1:58" s="28" customFormat="1" ht="30" customHeight="1">
      <c r="A1" s="229" t="s">
        <v>128</v>
      </c>
      <c r="B1" s="229"/>
      <c r="C1" s="229"/>
      <c r="D1" s="229"/>
      <c r="E1" s="229"/>
      <c r="F1" s="229"/>
      <c r="G1" s="229"/>
    </row>
    <row r="2" spans="1:58" s="28" customFormat="1" ht="27.75" customHeight="1">
      <c r="A2" s="230" t="s">
        <v>129</v>
      </c>
      <c r="B2" s="230"/>
      <c r="C2" s="230"/>
      <c r="D2" s="230"/>
      <c r="E2" s="230"/>
      <c r="F2" s="230"/>
      <c r="G2" s="230"/>
    </row>
    <row r="3" spans="1:58" s="28" customFormat="1" ht="52.5" customHeight="1">
      <c r="A3" s="206"/>
      <c r="B3" s="207"/>
      <c r="C3" s="193" t="s">
        <v>120</v>
      </c>
      <c r="D3" s="190" t="s">
        <v>211</v>
      </c>
      <c r="E3" s="190" t="s">
        <v>222</v>
      </c>
      <c r="F3" s="189" t="s">
        <v>223</v>
      </c>
      <c r="G3" s="195" t="s">
        <v>31</v>
      </c>
      <c r="H3" s="195" t="s">
        <v>31</v>
      </c>
    </row>
    <row r="4" spans="1:58" s="28" customFormat="1" ht="12.75" customHeight="1">
      <c r="A4" s="206"/>
      <c r="B4" s="209"/>
      <c r="C4" s="197">
        <v>1</v>
      </c>
      <c r="D4" s="197">
        <v>2</v>
      </c>
      <c r="E4" s="197">
        <v>3</v>
      </c>
      <c r="F4" s="199">
        <v>4</v>
      </c>
      <c r="G4" s="183" t="s">
        <v>218</v>
      </c>
      <c r="H4" s="183" t="s">
        <v>219</v>
      </c>
    </row>
    <row r="5" spans="1:58" s="73" customFormat="1" ht="24.75" customHeight="1">
      <c r="A5" s="212"/>
      <c r="B5" s="213"/>
      <c r="C5" s="213" t="s">
        <v>130</v>
      </c>
      <c r="D5" s="214">
        <f>D6+D90</f>
        <v>1064014.96</v>
      </c>
      <c r="E5" s="214">
        <f>E6+E90</f>
        <v>1475792</v>
      </c>
      <c r="F5" s="214">
        <f>F6+F90</f>
        <v>1485752.8800000001</v>
      </c>
      <c r="G5" s="203">
        <f>IFERROR(F5/D5,)</f>
        <v>1.3963646526172904</v>
      </c>
      <c r="H5" s="203">
        <f>IFERROR(F5/E5,)</f>
        <v>1.0067495148367793</v>
      </c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</row>
    <row r="6" spans="1:58" s="74" customFormat="1">
      <c r="A6" s="215"/>
      <c r="B6" s="216" t="s">
        <v>142</v>
      </c>
      <c r="C6" s="216" t="s">
        <v>143</v>
      </c>
      <c r="D6" s="217">
        <f>SUM(D7+D41+D81+D70)</f>
        <v>979934.82</v>
      </c>
      <c r="E6" s="217">
        <f>SUM(E7+E41+E81+E70)</f>
        <v>1302234</v>
      </c>
      <c r="F6" s="217">
        <f>SUM(F7+F41+F81+F70)</f>
        <v>1317543.55</v>
      </c>
      <c r="G6" s="218">
        <f>IFERROR(F6/D6,)</f>
        <v>1.3445216182847755</v>
      </c>
      <c r="H6" s="218">
        <f>IFERROR(F6/E6,)</f>
        <v>1.0117563740464464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58" s="75" customFormat="1">
      <c r="A7" s="117"/>
      <c r="B7" s="118" t="s">
        <v>144</v>
      </c>
      <c r="C7" s="118" t="s">
        <v>145</v>
      </c>
      <c r="D7" s="119">
        <f>SUM(D8:D40)</f>
        <v>811410.82</v>
      </c>
      <c r="E7" s="119">
        <f>SUM(E8:E40)</f>
        <v>991936</v>
      </c>
      <c r="F7" s="119">
        <f>SUM(F8:F40)</f>
        <v>981128.67</v>
      </c>
      <c r="G7" s="120">
        <f>IFERROR(F7/D7,)</f>
        <v>1.2091638980116139</v>
      </c>
      <c r="H7" s="120">
        <f>IFERROR(F7/E7,)</f>
        <v>0.9891048111974966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58">
      <c r="A8" s="9">
        <v>11</v>
      </c>
      <c r="B8" s="8">
        <v>3111</v>
      </c>
      <c r="C8" s="7" t="s">
        <v>60</v>
      </c>
      <c r="D8" s="112">
        <v>463704.26</v>
      </c>
      <c r="E8" s="113">
        <v>599770</v>
      </c>
      <c r="F8" s="113">
        <v>596591.71</v>
      </c>
      <c r="G8" s="135">
        <f>IFERROR(F8/D8,)</f>
        <v>1.2865780228113495</v>
      </c>
      <c r="H8" s="135">
        <f>IFERROR(F8/E8,)</f>
        <v>0.99470081864714799</v>
      </c>
    </row>
    <row r="9" spans="1:58">
      <c r="A9" s="9">
        <v>11</v>
      </c>
      <c r="B9" s="8">
        <v>3121</v>
      </c>
      <c r="C9" s="7" t="s">
        <v>20</v>
      </c>
      <c r="D9" s="112">
        <v>71896.86</v>
      </c>
      <c r="E9" s="113">
        <v>97005</v>
      </c>
      <c r="F9" s="113">
        <v>96832.31</v>
      </c>
      <c r="G9" s="80">
        <f t="shared" ref="G9:G53" si="0">IFERROR(F9/D9,)</f>
        <v>1.3468225177010511</v>
      </c>
      <c r="H9" s="135">
        <f t="shared" ref="H9:H74" si="1">IFERROR(F9/E9,)</f>
        <v>0.99821978248543886</v>
      </c>
    </row>
    <row r="10" spans="1:58">
      <c r="A10" s="9">
        <v>11</v>
      </c>
      <c r="B10" s="8">
        <v>3132</v>
      </c>
      <c r="C10" s="7" t="s">
        <v>7</v>
      </c>
      <c r="D10" s="112">
        <v>76481.23</v>
      </c>
      <c r="E10" s="113">
        <v>99000</v>
      </c>
      <c r="F10" s="113">
        <v>98430.98</v>
      </c>
      <c r="G10" s="80">
        <f t="shared" si="0"/>
        <v>1.2869952536066693</v>
      </c>
      <c r="H10" s="135">
        <f t="shared" si="1"/>
        <v>0.99425232323232315</v>
      </c>
    </row>
    <row r="11" spans="1:58">
      <c r="A11" s="9">
        <v>11</v>
      </c>
      <c r="B11" s="8">
        <v>3211</v>
      </c>
      <c r="C11" s="7" t="s">
        <v>62</v>
      </c>
      <c r="D11" s="112">
        <v>7320</v>
      </c>
      <c r="E11" s="113">
        <v>1800</v>
      </c>
      <c r="F11" s="113">
        <v>1356.39</v>
      </c>
      <c r="G11" s="80">
        <f t="shared" si="0"/>
        <v>0.18529918032786888</v>
      </c>
      <c r="H11" s="135">
        <f t="shared" si="1"/>
        <v>0.75355000000000005</v>
      </c>
    </row>
    <row r="12" spans="1:58">
      <c r="A12" s="9">
        <v>11</v>
      </c>
      <c r="B12" s="8">
        <v>3212</v>
      </c>
      <c r="C12" s="7" t="s">
        <v>146</v>
      </c>
      <c r="D12" s="112">
        <v>14074.47</v>
      </c>
      <c r="E12" s="113">
        <v>13910</v>
      </c>
      <c r="F12" s="113">
        <v>13835.61</v>
      </c>
      <c r="G12" s="80">
        <f t="shared" si="0"/>
        <v>0.98302884584641559</v>
      </c>
      <c r="H12" s="135">
        <f t="shared" si="1"/>
        <v>0.99465204888569381</v>
      </c>
    </row>
    <row r="13" spans="1:58">
      <c r="A13" s="9">
        <v>11</v>
      </c>
      <c r="B13" s="86">
        <v>3213</v>
      </c>
      <c r="C13" s="7" t="s">
        <v>64</v>
      </c>
      <c r="D13" s="112">
        <v>1086</v>
      </c>
      <c r="E13" s="113">
        <v>902</v>
      </c>
      <c r="F13" s="113">
        <v>901.76</v>
      </c>
      <c r="G13" s="80">
        <f t="shared" si="0"/>
        <v>0.83034990791896868</v>
      </c>
      <c r="H13" s="135">
        <f t="shared" si="1"/>
        <v>0.99973392461197341</v>
      </c>
    </row>
    <row r="14" spans="1:58">
      <c r="A14" s="9">
        <v>11</v>
      </c>
      <c r="B14" s="8">
        <v>3221</v>
      </c>
      <c r="C14" s="7" t="s">
        <v>65</v>
      </c>
      <c r="D14" s="112">
        <v>15224</v>
      </c>
      <c r="E14" s="113">
        <v>20442</v>
      </c>
      <c r="F14" s="113">
        <v>19932.96</v>
      </c>
      <c r="G14" s="80">
        <f t="shared" si="0"/>
        <v>1.3093116132422491</v>
      </c>
      <c r="H14" s="135">
        <f t="shared" si="1"/>
        <v>0.97509832697387722</v>
      </c>
    </row>
    <row r="15" spans="1:58">
      <c r="A15" s="9">
        <v>11</v>
      </c>
      <c r="B15" s="8">
        <v>3222</v>
      </c>
      <c r="C15" s="7" t="s">
        <v>97</v>
      </c>
      <c r="D15" s="112">
        <v>900</v>
      </c>
      <c r="E15" s="113">
        <v>8400</v>
      </c>
      <c r="F15" s="113">
        <v>8377.5</v>
      </c>
      <c r="G15" s="80">
        <f t="shared" si="0"/>
        <v>9.3083333333333336</v>
      </c>
      <c r="H15" s="135">
        <f t="shared" si="1"/>
        <v>0.99732142857142858</v>
      </c>
    </row>
    <row r="16" spans="1:58">
      <c r="A16" s="9">
        <v>11</v>
      </c>
      <c r="B16" s="8">
        <v>3223</v>
      </c>
      <c r="C16" s="7" t="s">
        <v>66</v>
      </c>
      <c r="D16" s="112">
        <v>29558</v>
      </c>
      <c r="E16" s="113">
        <v>29640</v>
      </c>
      <c r="F16" s="113">
        <v>29536.87</v>
      </c>
      <c r="G16" s="80">
        <f t="shared" si="0"/>
        <v>0.99928513431219967</v>
      </c>
      <c r="H16" s="135">
        <f t="shared" si="1"/>
        <v>0.99652058029689605</v>
      </c>
    </row>
    <row r="17" spans="1:8">
      <c r="A17" s="9">
        <v>11</v>
      </c>
      <c r="B17" s="8">
        <v>3224</v>
      </c>
      <c r="C17" s="7" t="s">
        <v>67</v>
      </c>
      <c r="D17" s="112">
        <v>5744</v>
      </c>
      <c r="E17" s="113">
        <v>4900</v>
      </c>
      <c r="F17" s="113">
        <v>4822.58</v>
      </c>
      <c r="G17" s="80">
        <f t="shared" si="0"/>
        <v>0.83958565459610024</v>
      </c>
      <c r="H17" s="135">
        <f t="shared" si="1"/>
        <v>0.98419999999999996</v>
      </c>
    </row>
    <row r="18" spans="1:8">
      <c r="A18" s="9">
        <v>11</v>
      </c>
      <c r="B18" s="8">
        <v>3225</v>
      </c>
      <c r="C18" s="7" t="s">
        <v>68</v>
      </c>
      <c r="D18" s="112">
        <v>1485</v>
      </c>
      <c r="E18" s="113">
        <v>500</v>
      </c>
      <c r="F18" s="113">
        <v>335.05</v>
      </c>
      <c r="G18" s="80">
        <f t="shared" si="0"/>
        <v>0.22562289562289564</v>
      </c>
      <c r="H18" s="135">
        <f t="shared" si="1"/>
        <v>0.67010000000000003</v>
      </c>
    </row>
    <row r="19" spans="1:8">
      <c r="A19" s="9">
        <v>11</v>
      </c>
      <c r="B19" s="8">
        <v>3227</v>
      </c>
      <c r="C19" s="7" t="s">
        <v>194</v>
      </c>
      <c r="D19" s="112">
        <v>1480</v>
      </c>
      <c r="E19" s="113"/>
      <c r="F19" s="113"/>
      <c r="G19" s="80">
        <f t="shared" si="0"/>
        <v>0</v>
      </c>
      <c r="H19" s="135">
        <f t="shared" si="1"/>
        <v>0</v>
      </c>
    </row>
    <row r="20" spans="1:8">
      <c r="A20" s="9">
        <v>11</v>
      </c>
      <c r="B20" s="8">
        <v>3231</v>
      </c>
      <c r="C20" s="7" t="s">
        <v>69</v>
      </c>
      <c r="D20" s="112">
        <v>8063</v>
      </c>
      <c r="E20" s="113">
        <v>9500</v>
      </c>
      <c r="F20" s="113">
        <v>8841.4699999999993</v>
      </c>
      <c r="G20" s="80">
        <f t="shared" si="0"/>
        <v>1.0965484311050477</v>
      </c>
      <c r="H20" s="135">
        <f t="shared" si="1"/>
        <v>0.93068105263157885</v>
      </c>
    </row>
    <row r="21" spans="1:8">
      <c r="A21" s="9">
        <v>11</v>
      </c>
      <c r="B21" s="8">
        <v>3232</v>
      </c>
      <c r="C21" s="7" t="s">
        <v>70</v>
      </c>
      <c r="D21" s="112">
        <v>22749</v>
      </c>
      <c r="E21" s="113">
        <v>17445</v>
      </c>
      <c r="F21" s="113">
        <v>17546.14</v>
      </c>
      <c r="G21" s="80">
        <f t="shared" si="0"/>
        <v>0.77129280407930012</v>
      </c>
      <c r="H21" s="135">
        <f t="shared" si="1"/>
        <v>1.0057976497563772</v>
      </c>
    </row>
    <row r="22" spans="1:8">
      <c r="A22" s="9">
        <v>11</v>
      </c>
      <c r="B22" s="8">
        <v>3233</v>
      </c>
      <c r="C22" s="7" t="s">
        <v>139</v>
      </c>
      <c r="D22" s="112">
        <v>5121</v>
      </c>
      <c r="E22" s="113">
        <v>4600</v>
      </c>
      <c r="F22" s="113">
        <v>4589.8</v>
      </c>
      <c r="G22" s="80">
        <f t="shared" si="0"/>
        <v>0.89627025971489949</v>
      </c>
      <c r="H22" s="135">
        <f t="shared" si="1"/>
        <v>0.99778260869565216</v>
      </c>
    </row>
    <row r="23" spans="1:8">
      <c r="A23" s="9">
        <v>11</v>
      </c>
      <c r="B23" s="8">
        <v>3234</v>
      </c>
      <c r="C23" s="7" t="s">
        <v>71</v>
      </c>
      <c r="D23" s="112">
        <v>4047</v>
      </c>
      <c r="E23" s="113">
        <v>5000</v>
      </c>
      <c r="F23" s="113">
        <v>4345.79</v>
      </c>
      <c r="G23" s="80">
        <f t="shared" si="0"/>
        <v>1.0738299975290337</v>
      </c>
      <c r="H23" s="135">
        <f t="shared" si="1"/>
        <v>0.86915799999999999</v>
      </c>
    </row>
    <row r="24" spans="1:8">
      <c r="A24" s="9">
        <v>11</v>
      </c>
      <c r="B24" s="8">
        <v>3235</v>
      </c>
      <c r="C24" s="7" t="s">
        <v>72</v>
      </c>
      <c r="D24" s="112">
        <v>3463</v>
      </c>
      <c r="E24" s="113">
        <v>11400</v>
      </c>
      <c r="F24" s="113">
        <v>11400</v>
      </c>
      <c r="G24" s="80">
        <f t="shared" si="0"/>
        <v>3.2919434016748483</v>
      </c>
      <c r="H24" s="135">
        <f t="shared" si="1"/>
        <v>1</v>
      </c>
    </row>
    <row r="25" spans="1:8">
      <c r="A25" s="9">
        <v>11</v>
      </c>
      <c r="B25" s="8">
        <v>3236</v>
      </c>
      <c r="C25" s="7" t="s">
        <v>73</v>
      </c>
      <c r="D25" s="112">
        <v>5848</v>
      </c>
      <c r="E25" s="113">
        <v>5731</v>
      </c>
      <c r="F25" s="113">
        <v>5730.36</v>
      </c>
      <c r="G25" s="80">
        <f t="shared" si="0"/>
        <v>0.97988372093023246</v>
      </c>
      <c r="H25" s="135">
        <f t="shared" si="1"/>
        <v>0.99988832664456462</v>
      </c>
    </row>
    <row r="26" spans="1:8">
      <c r="A26" s="9">
        <v>11</v>
      </c>
      <c r="B26" s="8">
        <v>3237</v>
      </c>
      <c r="C26" s="7" t="s">
        <v>74</v>
      </c>
      <c r="D26" s="112">
        <v>9327</v>
      </c>
      <c r="E26" s="113">
        <v>12136</v>
      </c>
      <c r="F26" s="113">
        <v>10635.6</v>
      </c>
      <c r="G26" s="80">
        <f t="shared" si="0"/>
        <v>1.1403023480218719</v>
      </c>
      <c r="H26" s="135">
        <f t="shared" si="1"/>
        <v>0.87636783124588002</v>
      </c>
    </row>
    <row r="27" spans="1:8">
      <c r="A27" s="9">
        <v>11</v>
      </c>
      <c r="B27" s="8">
        <v>3238</v>
      </c>
      <c r="C27" s="7" t="s">
        <v>75</v>
      </c>
      <c r="D27" s="112">
        <v>9161</v>
      </c>
      <c r="E27" s="113">
        <v>10000</v>
      </c>
      <c r="F27" s="113">
        <v>9825.3700000000008</v>
      </c>
      <c r="G27" s="80">
        <f t="shared" si="0"/>
        <v>1.0725215587817925</v>
      </c>
      <c r="H27" s="135">
        <f t="shared" si="1"/>
        <v>0.9825370000000001</v>
      </c>
    </row>
    <row r="28" spans="1:8">
      <c r="A28" s="9">
        <v>11</v>
      </c>
      <c r="B28" s="8">
        <v>3239</v>
      </c>
      <c r="C28" s="7" t="s">
        <v>76</v>
      </c>
      <c r="D28" s="112">
        <v>8908</v>
      </c>
      <c r="E28" s="113">
        <v>7435</v>
      </c>
      <c r="F28" s="113">
        <v>5210.8</v>
      </c>
      <c r="G28" s="80">
        <f t="shared" si="0"/>
        <v>0.58495734171531211</v>
      </c>
      <c r="H28" s="135">
        <f t="shared" si="1"/>
        <v>0.70084734364492274</v>
      </c>
    </row>
    <row r="29" spans="1:8">
      <c r="A29" s="9">
        <v>11</v>
      </c>
      <c r="B29" s="8">
        <v>3241</v>
      </c>
      <c r="C29" s="7" t="s">
        <v>192</v>
      </c>
      <c r="D29" s="112">
        <v>0</v>
      </c>
      <c r="E29" s="113">
        <v>0</v>
      </c>
      <c r="F29" s="113">
        <v>0</v>
      </c>
      <c r="G29" s="80">
        <f t="shared" si="0"/>
        <v>0</v>
      </c>
      <c r="H29" s="135">
        <f t="shared" si="1"/>
        <v>0</v>
      </c>
    </row>
    <row r="30" spans="1:8">
      <c r="A30" s="9">
        <v>11</v>
      </c>
      <c r="B30" s="8">
        <v>3291</v>
      </c>
      <c r="C30" s="7" t="s">
        <v>196</v>
      </c>
      <c r="D30" s="112">
        <v>11914</v>
      </c>
      <c r="E30" s="113">
        <v>12000</v>
      </c>
      <c r="F30" s="113">
        <v>11914.22</v>
      </c>
      <c r="G30" s="80">
        <f t="shared" si="0"/>
        <v>1.0000184656706395</v>
      </c>
      <c r="H30" s="135">
        <f t="shared" si="1"/>
        <v>0.99285166666666658</v>
      </c>
    </row>
    <row r="31" spans="1:8">
      <c r="A31" s="9">
        <v>11</v>
      </c>
      <c r="B31" s="8">
        <v>3292</v>
      </c>
      <c r="C31" s="7" t="s">
        <v>77</v>
      </c>
      <c r="D31" s="112">
        <v>8353</v>
      </c>
      <c r="E31" s="113">
        <v>11275</v>
      </c>
      <c r="F31" s="113">
        <v>11299.65</v>
      </c>
      <c r="G31" s="80">
        <f t="shared" si="0"/>
        <v>1.3527654734825811</v>
      </c>
      <c r="H31" s="135">
        <f t="shared" si="1"/>
        <v>1.0021862527716185</v>
      </c>
    </row>
    <row r="32" spans="1:8">
      <c r="A32" s="9">
        <v>11</v>
      </c>
      <c r="B32" s="8">
        <v>3293</v>
      </c>
      <c r="C32" s="7" t="s">
        <v>3</v>
      </c>
      <c r="D32" s="112">
        <v>2000</v>
      </c>
      <c r="E32" s="113">
        <v>1600</v>
      </c>
      <c r="F32" s="113">
        <v>1563.38</v>
      </c>
      <c r="G32" s="80">
        <f t="shared" si="0"/>
        <v>0.78169000000000011</v>
      </c>
      <c r="H32" s="135">
        <f t="shared" si="1"/>
        <v>0.97711250000000005</v>
      </c>
    </row>
    <row r="33" spans="1:58">
      <c r="A33" s="9">
        <v>11</v>
      </c>
      <c r="B33" s="8">
        <v>3294</v>
      </c>
      <c r="C33" s="7" t="s">
        <v>162</v>
      </c>
      <c r="D33" s="112">
        <v>520</v>
      </c>
      <c r="E33" s="113">
        <v>465</v>
      </c>
      <c r="F33" s="113">
        <v>465</v>
      </c>
      <c r="G33" s="80">
        <f t="shared" si="0"/>
        <v>0.89423076923076927</v>
      </c>
      <c r="H33" s="135">
        <f t="shared" si="1"/>
        <v>1</v>
      </c>
    </row>
    <row r="34" spans="1:58">
      <c r="A34" s="9">
        <v>11</v>
      </c>
      <c r="B34" s="8">
        <v>3295</v>
      </c>
      <c r="C34" s="7" t="s">
        <v>79</v>
      </c>
      <c r="D34" s="112">
        <v>1960</v>
      </c>
      <c r="E34" s="113">
        <v>2330</v>
      </c>
      <c r="F34" s="113">
        <v>2278.61</v>
      </c>
      <c r="G34" s="80">
        <f t="shared" si="0"/>
        <v>1.1625561224489798</v>
      </c>
      <c r="H34" s="135">
        <f t="shared" si="1"/>
        <v>0.97794420600858378</v>
      </c>
    </row>
    <row r="35" spans="1:58">
      <c r="A35" s="9">
        <v>11</v>
      </c>
      <c r="B35" s="8">
        <v>3299</v>
      </c>
      <c r="C35" s="7" t="s">
        <v>4</v>
      </c>
      <c r="D35" s="112"/>
      <c r="E35" s="113"/>
      <c r="F35" s="113"/>
      <c r="G35" s="80">
        <f t="shared" si="0"/>
        <v>0</v>
      </c>
      <c r="H35" s="135">
        <f t="shared" si="1"/>
        <v>0</v>
      </c>
    </row>
    <row r="36" spans="1:58">
      <c r="A36" s="9">
        <v>11</v>
      </c>
      <c r="B36" s="8">
        <v>3431</v>
      </c>
      <c r="C36" s="7" t="s">
        <v>80</v>
      </c>
      <c r="D36" s="112">
        <v>1337</v>
      </c>
      <c r="E36" s="113">
        <v>400</v>
      </c>
      <c r="F36" s="113">
        <v>200.85</v>
      </c>
      <c r="G36" s="80">
        <f t="shared" si="0"/>
        <v>0.15022438294689602</v>
      </c>
      <c r="H36" s="135">
        <f t="shared" si="1"/>
        <v>0.50212499999999993</v>
      </c>
    </row>
    <row r="37" spans="1:58">
      <c r="A37" s="9">
        <v>11</v>
      </c>
      <c r="B37" s="8">
        <v>4212</v>
      </c>
      <c r="C37" s="7" t="s">
        <v>158</v>
      </c>
      <c r="D37" s="112">
        <v>0</v>
      </c>
      <c r="E37" s="113">
        <v>0</v>
      </c>
      <c r="F37" s="113">
        <v>0</v>
      </c>
      <c r="G37" s="80">
        <f t="shared" si="0"/>
        <v>0</v>
      </c>
      <c r="H37" s="135">
        <f t="shared" si="1"/>
        <v>0</v>
      </c>
    </row>
    <row r="38" spans="1:58">
      <c r="A38" s="9">
        <v>11</v>
      </c>
      <c r="B38" s="8">
        <v>4221</v>
      </c>
      <c r="C38" s="7" t="s">
        <v>81</v>
      </c>
      <c r="D38" s="112">
        <v>2501</v>
      </c>
      <c r="E38" s="113">
        <v>4350</v>
      </c>
      <c r="F38" s="113">
        <v>4327.91</v>
      </c>
      <c r="G38" s="80">
        <f t="shared" si="0"/>
        <v>1.7304718112754898</v>
      </c>
      <c r="H38" s="135">
        <f t="shared" si="1"/>
        <v>0.99492183908045972</v>
      </c>
    </row>
    <row r="39" spans="1:58">
      <c r="A39" s="9">
        <v>11</v>
      </c>
      <c r="B39" s="8">
        <v>4227</v>
      </c>
      <c r="C39" s="7" t="s">
        <v>116</v>
      </c>
      <c r="D39" s="112">
        <v>4725</v>
      </c>
      <c r="E39" s="113"/>
      <c r="F39" s="113"/>
      <c r="G39" s="80">
        <f t="shared" si="0"/>
        <v>0</v>
      </c>
      <c r="H39" s="135">
        <f t="shared" si="1"/>
        <v>0</v>
      </c>
    </row>
    <row r="40" spans="1:58">
      <c r="A40" s="9">
        <v>11</v>
      </c>
      <c r="B40" s="8">
        <v>4242</v>
      </c>
      <c r="C40" s="7" t="s">
        <v>195</v>
      </c>
      <c r="D40" s="112">
        <v>12460</v>
      </c>
      <c r="E40" s="113"/>
      <c r="F40" s="113"/>
      <c r="G40" s="80">
        <f t="shared" si="0"/>
        <v>0</v>
      </c>
      <c r="H40" s="135">
        <f t="shared" si="1"/>
        <v>0</v>
      </c>
    </row>
    <row r="41" spans="1:58" s="75" customFormat="1">
      <c r="A41" s="117"/>
      <c r="B41" s="118" t="s">
        <v>144</v>
      </c>
      <c r="C41" s="118" t="s">
        <v>147</v>
      </c>
      <c r="D41" s="119">
        <f>SUM(D42:D69)</f>
        <v>78313</v>
      </c>
      <c r="E41" s="119">
        <f>SUM(E42:E69)</f>
        <v>171323</v>
      </c>
      <c r="F41" s="119">
        <f>SUM(F42:F69)</f>
        <v>76176.149999999994</v>
      </c>
      <c r="G41" s="120">
        <f t="shared" si="0"/>
        <v>0.97271398107593876</v>
      </c>
      <c r="H41" s="120">
        <f t="shared" si="1"/>
        <v>0.44463469586687132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1:58" s="128" customFormat="1">
      <c r="A42" s="9">
        <v>25</v>
      </c>
      <c r="B42" s="8">
        <v>3211</v>
      </c>
      <c r="C42" s="134" t="s">
        <v>62</v>
      </c>
      <c r="D42" s="115">
        <v>907</v>
      </c>
      <c r="E42" s="115">
        <v>850</v>
      </c>
      <c r="F42" s="115">
        <v>1306.55</v>
      </c>
      <c r="G42" s="135">
        <f t="shared" si="0"/>
        <v>1.4405181918412349</v>
      </c>
      <c r="H42" s="135">
        <f t="shared" si="1"/>
        <v>1.5371176470588235</v>
      </c>
    </row>
    <row r="43" spans="1:58" s="128" customFormat="1">
      <c r="A43" s="9">
        <v>25</v>
      </c>
      <c r="B43" s="8">
        <v>3213</v>
      </c>
      <c r="C43" s="134" t="s">
        <v>64</v>
      </c>
      <c r="D43" s="115">
        <v>0</v>
      </c>
      <c r="E43" s="115"/>
      <c r="F43" s="115"/>
      <c r="G43" s="135">
        <f t="shared" si="0"/>
        <v>0</v>
      </c>
      <c r="H43" s="135">
        <f t="shared" si="1"/>
        <v>0</v>
      </c>
    </row>
    <row r="44" spans="1:58" s="128" customFormat="1">
      <c r="A44" s="9">
        <v>25</v>
      </c>
      <c r="B44" s="8">
        <v>3221</v>
      </c>
      <c r="C44" s="134" t="s">
        <v>65</v>
      </c>
      <c r="D44" s="115">
        <v>6659</v>
      </c>
      <c r="E44" s="115">
        <v>6600</v>
      </c>
      <c r="F44" s="115">
        <v>5996.23</v>
      </c>
      <c r="G44" s="135">
        <f t="shared" si="0"/>
        <v>0.9004700405466286</v>
      </c>
      <c r="H44" s="135">
        <f t="shared" si="1"/>
        <v>0.90851969696969692</v>
      </c>
    </row>
    <row r="45" spans="1:58">
      <c r="A45" s="9">
        <v>25</v>
      </c>
      <c r="B45" s="8">
        <v>3222</v>
      </c>
      <c r="C45" s="7" t="s">
        <v>97</v>
      </c>
      <c r="D45" s="112">
        <v>29263</v>
      </c>
      <c r="E45" s="113">
        <v>9700</v>
      </c>
      <c r="F45" s="113">
        <v>9682.41</v>
      </c>
      <c r="G45" s="135">
        <f t="shared" si="0"/>
        <v>0.33087550832108809</v>
      </c>
      <c r="H45" s="135">
        <f t="shared" si="1"/>
        <v>0.99818659793814435</v>
      </c>
    </row>
    <row r="46" spans="1:58">
      <c r="A46" s="9">
        <v>25</v>
      </c>
      <c r="B46" s="8">
        <v>3223</v>
      </c>
      <c r="C46" s="7" t="s">
        <v>66</v>
      </c>
      <c r="D46" s="112">
        <v>0</v>
      </c>
      <c r="E46" s="113">
        <v>3060</v>
      </c>
      <c r="F46" s="113">
        <v>3846.94</v>
      </c>
      <c r="G46" s="135">
        <f t="shared" si="0"/>
        <v>0</v>
      </c>
      <c r="H46" s="135">
        <f t="shared" si="1"/>
        <v>1.257169934640523</v>
      </c>
    </row>
    <row r="47" spans="1:58">
      <c r="A47" s="9">
        <v>25</v>
      </c>
      <c r="B47" s="8">
        <v>3224</v>
      </c>
      <c r="C47" s="7" t="s">
        <v>200</v>
      </c>
      <c r="D47" s="112">
        <v>0</v>
      </c>
      <c r="E47" s="113">
        <v>600</v>
      </c>
      <c r="F47" s="113">
        <v>63.39</v>
      </c>
      <c r="G47" s="135">
        <f t="shared" si="0"/>
        <v>0</v>
      </c>
      <c r="H47" s="135">
        <f t="shared" si="1"/>
        <v>0.10565000000000001</v>
      </c>
    </row>
    <row r="48" spans="1:58">
      <c r="A48" s="9">
        <v>25</v>
      </c>
      <c r="B48" s="8">
        <v>3225</v>
      </c>
      <c r="C48" s="7" t="s">
        <v>68</v>
      </c>
      <c r="D48" s="112">
        <v>0</v>
      </c>
      <c r="E48" s="113">
        <v>300</v>
      </c>
      <c r="F48" s="113">
        <v>262.37</v>
      </c>
      <c r="G48" s="135">
        <f t="shared" si="0"/>
        <v>0</v>
      </c>
      <c r="H48" s="135">
        <f t="shared" si="1"/>
        <v>0.87456666666666671</v>
      </c>
    </row>
    <row r="49" spans="1:8">
      <c r="A49" s="9">
        <v>25</v>
      </c>
      <c r="B49" s="8">
        <v>3231</v>
      </c>
      <c r="C49" s="7" t="s">
        <v>69</v>
      </c>
      <c r="D49" s="112">
        <v>40</v>
      </c>
      <c r="E49" s="113">
        <v>1600</v>
      </c>
      <c r="F49" s="113">
        <v>1562.5</v>
      </c>
      <c r="G49" s="135">
        <f t="shared" si="0"/>
        <v>39.0625</v>
      </c>
      <c r="H49" s="135">
        <f t="shared" si="1"/>
        <v>0.9765625</v>
      </c>
    </row>
    <row r="50" spans="1:8">
      <c r="A50" s="9">
        <v>25</v>
      </c>
      <c r="B50" s="8">
        <v>3232</v>
      </c>
      <c r="C50" s="7" t="s">
        <v>70</v>
      </c>
      <c r="D50" s="112">
        <v>11409</v>
      </c>
      <c r="E50" s="113">
        <v>23436</v>
      </c>
      <c r="F50" s="113">
        <v>22625.16</v>
      </c>
      <c r="G50" s="135">
        <f t="shared" si="0"/>
        <v>1.9830975545621878</v>
      </c>
      <c r="H50" s="135">
        <f t="shared" si="1"/>
        <v>0.96540194572452631</v>
      </c>
    </row>
    <row r="51" spans="1:8">
      <c r="A51" s="9">
        <v>25</v>
      </c>
      <c r="B51" s="8">
        <v>3233</v>
      </c>
      <c r="C51" s="7" t="s">
        <v>139</v>
      </c>
      <c r="D51" s="112">
        <v>4144</v>
      </c>
      <c r="E51" s="113"/>
      <c r="F51" s="113"/>
      <c r="G51" s="135">
        <f t="shared" si="0"/>
        <v>0</v>
      </c>
      <c r="H51" s="135">
        <f t="shared" si="1"/>
        <v>0</v>
      </c>
    </row>
    <row r="52" spans="1:8">
      <c r="A52" s="9">
        <v>25</v>
      </c>
      <c r="B52" s="8">
        <v>3237</v>
      </c>
      <c r="C52" s="7" t="s">
        <v>74</v>
      </c>
      <c r="D52" s="112">
        <v>11605</v>
      </c>
      <c r="E52" s="113">
        <v>13555</v>
      </c>
      <c r="F52" s="113">
        <v>13553.32</v>
      </c>
      <c r="G52" s="135">
        <f t="shared" si="0"/>
        <v>1.1678862559241705</v>
      </c>
      <c r="H52" s="135">
        <f t="shared" si="1"/>
        <v>0.99987606049428257</v>
      </c>
    </row>
    <row r="53" spans="1:8">
      <c r="A53" s="9">
        <v>25</v>
      </c>
      <c r="B53" s="8">
        <v>3238</v>
      </c>
      <c r="C53" s="7" t="s">
        <v>75</v>
      </c>
      <c r="D53" s="112">
        <v>743</v>
      </c>
      <c r="E53" s="113"/>
      <c r="F53" s="113"/>
      <c r="G53" s="135">
        <f t="shared" si="0"/>
        <v>0</v>
      </c>
      <c r="H53" s="135">
        <f t="shared" si="1"/>
        <v>0</v>
      </c>
    </row>
    <row r="54" spans="1:8">
      <c r="A54" s="9">
        <v>25</v>
      </c>
      <c r="B54" s="8">
        <v>3239</v>
      </c>
      <c r="C54" s="7" t="s">
        <v>76</v>
      </c>
      <c r="D54" s="112">
        <v>107</v>
      </c>
      <c r="E54" s="113">
        <v>1253</v>
      </c>
      <c r="F54" s="113">
        <v>517.85</v>
      </c>
      <c r="G54" s="135">
        <f t="shared" ref="G54:G68" si="2">IFERROR(F54/D54,)</f>
        <v>4.8397196261682245</v>
      </c>
      <c r="H54" s="135">
        <f t="shared" si="1"/>
        <v>0.41328810853950521</v>
      </c>
    </row>
    <row r="55" spans="1:8">
      <c r="A55" s="9">
        <v>25</v>
      </c>
      <c r="B55" s="130">
        <v>3241</v>
      </c>
      <c r="C55" s="131" t="s">
        <v>192</v>
      </c>
      <c r="D55" s="132">
        <v>0</v>
      </c>
      <c r="E55" s="133">
        <v>0</v>
      </c>
      <c r="F55" s="133">
        <v>0</v>
      </c>
      <c r="G55" s="135">
        <f t="shared" si="2"/>
        <v>0</v>
      </c>
      <c r="H55" s="135">
        <f t="shared" si="1"/>
        <v>0</v>
      </c>
    </row>
    <row r="56" spans="1:8">
      <c r="A56" s="9">
        <v>25</v>
      </c>
      <c r="B56" s="130">
        <v>3292</v>
      </c>
      <c r="C56" s="131" t="s">
        <v>198</v>
      </c>
      <c r="D56" s="132">
        <v>123</v>
      </c>
      <c r="E56" s="133"/>
      <c r="F56" s="133"/>
      <c r="G56" s="135">
        <f t="shared" si="2"/>
        <v>0</v>
      </c>
      <c r="H56" s="135">
        <f t="shared" si="1"/>
        <v>0</v>
      </c>
    </row>
    <row r="57" spans="1:8">
      <c r="A57" s="9">
        <v>25</v>
      </c>
      <c r="B57" s="130">
        <v>3293</v>
      </c>
      <c r="C57" s="131" t="s">
        <v>3</v>
      </c>
      <c r="D57" s="132">
        <v>3425</v>
      </c>
      <c r="E57" s="133">
        <v>7000</v>
      </c>
      <c r="F57" s="133">
        <v>5452.74</v>
      </c>
      <c r="G57" s="135">
        <f t="shared" si="2"/>
        <v>1.5920408759124087</v>
      </c>
      <c r="H57" s="135">
        <f t="shared" si="1"/>
        <v>0.77896285714285707</v>
      </c>
    </row>
    <row r="58" spans="1:8">
      <c r="A58" s="9">
        <v>25</v>
      </c>
      <c r="B58" s="130">
        <v>3295</v>
      </c>
      <c r="C58" s="131" t="s">
        <v>79</v>
      </c>
      <c r="D58" s="132"/>
      <c r="E58" s="133">
        <v>0</v>
      </c>
      <c r="F58" s="133">
        <v>0</v>
      </c>
      <c r="G58" s="135">
        <f t="shared" si="2"/>
        <v>0</v>
      </c>
      <c r="H58" s="135">
        <f t="shared" si="1"/>
        <v>0</v>
      </c>
    </row>
    <row r="59" spans="1:8">
      <c r="A59" s="9">
        <v>25</v>
      </c>
      <c r="B59" s="130">
        <v>3299</v>
      </c>
      <c r="C59" s="131" t="s">
        <v>4</v>
      </c>
      <c r="D59" s="132">
        <v>0</v>
      </c>
      <c r="E59" s="133">
        <v>2300</v>
      </c>
      <c r="F59" s="133">
        <v>2221.5700000000002</v>
      </c>
      <c r="G59" s="135">
        <f t="shared" si="2"/>
        <v>0</v>
      </c>
      <c r="H59" s="135">
        <f t="shared" si="1"/>
        <v>0.96590000000000009</v>
      </c>
    </row>
    <row r="60" spans="1:8">
      <c r="A60" s="9">
        <v>25</v>
      </c>
      <c r="B60" s="130">
        <v>3431</v>
      </c>
      <c r="C60" s="131" t="s">
        <v>80</v>
      </c>
      <c r="D60" s="132">
        <v>808</v>
      </c>
      <c r="E60" s="133">
        <v>1700</v>
      </c>
      <c r="F60" s="133">
        <v>1752.72</v>
      </c>
      <c r="G60" s="135">
        <f t="shared" si="2"/>
        <v>2.1692079207920791</v>
      </c>
      <c r="H60" s="135">
        <f t="shared" si="1"/>
        <v>1.0310117647058823</v>
      </c>
    </row>
    <row r="61" spans="1:8">
      <c r="A61" s="9">
        <v>25</v>
      </c>
      <c r="B61" s="130">
        <v>3432</v>
      </c>
      <c r="C61" s="131" t="s">
        <v>197</v>
      </c>
      <c r="D61" s="132">
        <v>0</v>
      </c>
      <c r="E61" s="133"/>
      <c r="F61" s="133"/>
      <c r="G61" s="135">
        <f t="shared" si="2"/>
        <v>0</v>
      </c>
      <c r="H61" s="135">
        <f t="shared" si="1"/>
        <v>0</v>
      </c>
    </row>
    <row r="62" spans="1:8">
      <c r="A62" s="9">
        <v>25</v>
      </c>
      <c r="B62" s="130">
        <v>3433</v>
      </c>
      <c r="C62" s="131" t="s">
        <v>202</v>
      </c>
      <c r="D62" s="132">
        <v>4</v>
      </c>
      <c r="E62" s="133"/>
      <c r="F62" s="133"/>
      <c r="G62" s="135">
        <f t="shared" si="2"/>
        <v>0</v>
      </c>
      <c r="H62" s="135">
        <f t="shared" si="1"/>
        <v>0</v>
      </c>
    </row>
    <row r="63" spans="1:8">
      <c r="A63" s="9">
        <v>25</v>
      </c>
      <c r="B63" s="130">
        <v>3835</v>
      </c>
      <c r="C63" s="131" t="s">
        <v>187</v>
      </c>
      <c r="D63" s="132"/>
      <c r="E63" s="133">
        <v>0</v>
      </c>
      <c r="F63" s="133">
        <v>0</v>
      </c>
      <c r="G63" s="135">
        <f t="shared" si="2"/>
        <v>0</v>
      </c>
      <c r="H63" s="135">
        <f t="shared" si="1"/>
        <v>0</v>
      </c>
    </row>
    <row r="64" spans="1:8">
      <c r="A64" s="9">
        <v>25</v>
      </c>
      <c r="B64" s="130">
        <v>4221</v>
      </c>
      <c r="C64" s="131" t="s">
        <v>81</v>
      </c>
      <c r="D64" s="132">
        <v>1240</v>
      </c>
      <c r="E64" s="133">
        <v>2220</v>
      </c>
      <c r="F64" s="133">
        <v>2190</v>
      </c>
      <c r="G64" s="135">
        <f t="shared" si="2"/>
        <v>1.7661290322580645</v>
      </c>
      <c r="H64" s="135">
        <f t="shared" si="1"/>
        <v>0.98648648648648651</v>
      </c>
    </row>
    <row r="65" spans="1:8">
      <c r="A65" s="9">
        <v>25</v>
      </c>
      <c r="B65" s="130">
        <v>4223</v>
      </c>
      <c r="C65" s="131" t="s">
        <v>163</v>
      </c>
      <c r="D65" s="132">
        <v>0</v>
      </c>
      <c r="E65" s="133"/>
      <c r="F65" s="133"/>
      <c r="G65" s="135">
        <f t="shared" si="2"/>
        <v>0</v>
      </c>
      <c r="H65" s="135">
        <f t="shared" si="1"/>
        <v>0</v>
      </c>
    </row>
    <row r="66" spans="1:8">
      <c r="A66" s="9">
        <v>25</v>
      </c>
      <c r="B66" s="130">
        <v>4227</v>
      </c>
      <c r="C66" s="131" t="s">
        <v>116</v>
      </c>
      <c r="D66" s="132"/>
      <c r="E66" s="133">
        <v>5150</v>
      </c>
      <c r="F66" s="133">
        <v>5142.3999999999996</v>
      </c>
      <c r="G66" s="135">
        <f t="shared" si="2"/>
        <v>0</v>
      </c>
      <c r="H66" s="135">
        <f t="shared" si="1"/>
        <v>0.99852427184466008</v>
      </c>
    </row>
    <row r="67" spans="1:8">
      <c r="A67" s="9">
        <v>25</v>
      </c>
      <c r="B67" s="130">
        <v>4231</v>
      </c>
      <c r="C67" s="131" t="s">
        <v>212</v>
      </c>
      <c r="D67" s="132">
        <v>5287</v>
      </c>
      <c r="E67" s="133"/>
      <c r="F67" s="133"/>
      <c r="G67" s="135">
        <f t="shared" si="2"/>
        <v>0</v>
      </c>
      <c r="H67" s="135">
        <f t="shared" si="1"/>
        <v>0</v>
      </c>
    </row>
    <row r="68" spans="1:8">
      <c r="A68" s="9">
        <v>25</v>
      </c>
      <c r="B68" s="130">
        <v>4241</v>
      </c>
      <c r="C68" s="131" t="s">
        <v>118</v>
      </c>
      <c r="D68" s="132">
        <v>23</v>
      </c>
      <c r="E68" s="133"/>
      <c r="F68" s="133"/>
      <c r="G68" s="135">
        <f t="shared" si="2"/>
        <v>0</v>
      </c>
      <c r="H68" s="135">
        <f t="shared" si="1"/>
        <v>0</v>
      </c>
    </row>
    <row r="69" spans="1:8">
      <c r="A69" s="9">
        <v>25</v>
      </c>
      <c r="B69" s="130">
        <v>4242</v>
      </c>
      <c r="C69" s="131" t="s">
        <v>199</v>
      </c>
      <c r="D69" s="132">
        <v>2526</v>
      </c>
      <c r="E69" s="133">
        <v>91999</v>
      </c>
      <c r="F69" s="133"/>
      <c r="G69" s="135">
        <f t="shared" ref="G69:G87" si="3">IFERROR(F69/D69,)</f>
        <v>0</v>
      </c>
      <c r="H69" s="135">
        <f t="shared" si="1"/>
        <v>0</v>
      </c>
    </row>
    <row r="70" spans="1:8">
      <c r="A70" s="168"/>
      <c r="B70" s="169" t="s">
        <v>144</v>
      </c>
      <c r="C70" s="170" t="s">
        <v>224</v>
      </c>
      <c r="D70" s="171">
        <f>SUM(D71:D80)</f>
        <v>34462</v>
      </c>
      <c r="E70" s="171">
        <f>SUM(E71:E80)</f>
        <v>102620</v>
      </c>
      <c r="F70" s="171">
        <f>SUM(F71:F80)</f>
        <v>64471.420000000006</v>
      </c>
      <c r="G70" s="172">
        <f t="shared" si="3"/>
        <v>1.8707974000348211</v>
      </c>
      <c r="H70" s="120">
        <f t="shared" si="1"/>
        <v>0.6282539465991035</v>
      </c>
    </row>
    <row r="71" spans="1:8">
      <c r="A71" s="9">
        <v>99</v>
      </c>
      <c r="B71" s="130">
        <v>3211</v>
      </c>
      <c r="C71" s="131" t="s">
        <v>62</v>
      </c>
      <c r="D71" s="132">
        <v>0</v>
      </c>
      <c r="E71" s="133">
        <v>3905</v>
      </c>
      <c r="F71" s="133">
        <v>3853.29</v>
      </c>
      <c r="G71" s="80">
        <f t="shared" si="3"/>
        <v>0</v>
      </c>
      <c r="H71" s="135">
        <f t="shared" si="1"/>
        <v>0.98675800256081947</v>
      </c>
    </row>
    <row r="72" spans="1:8">
      <c r="A72" s="9">
        <v>99</v>
      </c>
      <c r="B72" s="130">
        <v>3221</v>
      </c>
      <c r="C72" s="131" t="s">
        <v>65</v>
      </c>
      <c r="D72" s="132">
        <v>0</v>
      </c>
      <c r="E72" s="133">
        <v>1500</v>
      </c>
      <c r="F72" s="133">
        <v>1500</v>
      </c>
      <c r="G72" s="80">
        <f t="shared" si="3"/>
        <v>0</v>
      </c>
      <c r="H72" s="135">
        <f t="shared" si="1"/>
        <v>1</v>
      </c>
    </row>
    <row r="73" spans="1:8">
      <c r="A73" s="9">
        <v>99</v>
      </c>
      <c r="B73" s="130">
        <v>3222</v>
      </c>
      <c r="C73" s="131" t="s">
        <v>165</v>
      </c>
      <c r="D73" s="132">
        <v>2500</v>
      </c>
      <c r="E73" s="133">
        <v>14601</v>
      </c>
      <c r="F73" s="133">
        <v>14600.16</v>
      </c>
      <c r="G73" s="80">
        <f t="shared" si="3"/>
        <v>5.8400639999999999</v>
      </c>
      <c r="H73" s="135">
        <f t="shared" si="1"/>
        <v>0.99994246969385658</v>
      </c>
    </row>
    <row r="74" spans="1:8">
      <c r="A74" s="9">
        <v>99</v>
      </c>
      <c r="B74" s="130">
        <v>3232</v>
      </c>
      <c r="C74" s="131" t="s">
        <v>208</v>
      </c>
      <c r="D74" s="132">
        <v>3500</v>
      </c>
      <c r="E74" s="133"/>
      <c r="F74" s="133"/>
      <c r="G74" s="80">
        <f t="shared" si="3"/>
        <v>0</v>
      </c>
      <c r="H74" s="135">
        <f t="shared" si="1"/>
        <v>0</v>
      </c>
    </row>
    <row r="75" spans="1:8">
      <c r="A75" s="9">
        <v>99</v>
      </c>
      <c r="B75" s="130">
        <v>3233</v>
      </c>
      <c r="C75" s="131" t="s">
        <v>209</v>
      </c>
      <c r="D75" s="132">
        <v>0</v>
      </c>
      <c r="E75" s="133">
        <v>7730</v>
      </c>
      <c r="F75" s="133">
        <v>7729.5</v>
      </c>
      <c r="G75" s="80">
        <f t="shared" si="3"/>
        <v>0</v>
      </c>
      <c r="H75" s="135">
        <f t="shared" ref="H75:H133" si="4">IFERROR(F75/E75,)</f>
        <v>0.99993531694695992</v>
      </c>
    </row>
    <row r="76" spans="1:8">
      <c r="A76" s="9">
        <v>99</v>
      </c>
      <c r="B76" s="130">
        <v>3237</v>
      </c>
      <c r="C76" s="131" t="s">
        <v>225</v>
      </c>
      <c r="D76" s="132">
        <v>0</v>
      </c>
      <c r="E76" s="133">
        <v>7500</v>
      </c>
      <c r="F76" s="133">
        <v>7405.68</v>
      </c>
      <c r="G76" s="80">
        <f t="shared" si="3"/>
        <v>0</v>
      </c>
      <c r="H76" s="135">
        <f t="shared" si="4"/>
        <v>0.98742400000000008</v>
      </c>
    </row>
    <row r="77" spans="1:8">
      <c r="A77" s="9">
        <v>99</v>
      </c>
      <c r="B77" s="130">
        <v>4221</v>
      </c>
      <c r="C77" s="131" t="s">
        <v>81</v>
      </c>
      <c r="D77" s="132">
        <v>0</v>
      </c>
      <c r="E77" s="133">
        <v>0</v>
      </c>
      <c r="F77" s="133">
        <v>0</v>
      </c>
      <c r="G77" s="80">
        <f t="shared" si="3"/>
        <v>0</v>
      </c>
      <c r="H77" s="135">
        <f t="shared" si="4"/>
        <v>0</v>
      </c>
    </row>
    <row r="78" spans="1:8">
      <c r="A78" s="9">
        <v>99</v>
      </c>
      <c r="B78" s="130">
        <v>4227</v>
      </c>
      <c r="C78" s="131" t="s">
        <v>116</v>
      </c>
      <c r="D78" s="132">
        <v>4882</v>
      </c>
      <c r="E78" s="133">
        <v>21000</v>
      </c>
      <c r="F78" s="133">
        <v>21000</v>
      </c>
      <c r="G78" s="80">
        <f t="shared" si="3"/>
        <v>4.3015157722244979</v>
      </c>
      <c r="H78" s="135">
        <f t="shared" si="4"/>
        <v>1</v>
      </c>
    </row>
    <row r="79" spans="1:8">
      <c r="A79" s="9">
        <v>99</v>
      </c>
      <c r="B79" s="130">
        <v>4242</v>
      </c>
      <c r="C79" s="131" t="s">
        <v>199</v>
      </c>
      <c r="D79" s="132"/>
      <c r="E79" s="133">
        <v>46384</v>
      </c>
      <c r="F79" s="133">
        <v>8382.7900000000009</v>
      </c>
      <c r="G79" s="80"/>
      <c r="H79" s="135">
        <f t="shared" si="4"/>
        <v>0.18072589686098656</v>
      </c>
    </row>
    <row r="80" spans="1:8">
      <c r="A80" s="9">
        <v>99</v>
      </c>
      <c r="B80" s="130">
        <v>4521</v>
      </c>
      <c r="C80" s="131" t="s">
        <v>216</v>
      </c>
      <c r="D80" s="132">
        <v>23580</v>
      </c>
      <c r="E80" s="133"/>
      <c r="F80" s="133"/>
      <c r="G80" s="80">
        <f t="shared" si="3"/>
        <v>0</v>
      </c>
      <c r="H80" s="135">
        <f t="shared" si="4"/>
        <v>0</v>
      </c>
    </row>
    <row r="81" spans="1:58">
      <c r="A81" s="117"/>
      <c r="B81" s="118" t="s">
        <v>144</v>
      </c>
      <c r="C81" s="118" t="s">
        <v>152</v>
      </c>
      <c r="D81" s="119">
        <f>SUM(D82:D89)</f>
        <v>55749</v>
      </c>
      <c r="E81" s="119">
        <f>SUM(E82:E89)</f>
        <v>36355</v>
      </c>
      <c r="F81" s="119">
        <f>SUM(F82:F89)</f>
        <v>195767.31</v>
      </c>
      <c r="G81" s="120">
        <f t="shared" si="3"/>
        <v>3.5115842436635636</v>
      </c>
      <c r="H81" s="120">
        <f t="shared" si="4"/>
        <v>5.3848799339843216</v>
      </c>
    </row>
    <row r="82" spans="1:58">
      <c r="A82" s="129">
        <v>55</v>
      </c>
      <c r="B82" s="130">
        <v>3211</v>
      </c>
      <c r="C82" s="131" t="s">
        <v>226</v>
      </c>
      <c r="D82" s="132"/>
      <c r="E82" s="133">
        <v>939</v>
      </c>
      <c r="F82" s="133">
        <v>938.82</v>
      </c>
      <c r="G82" s="135">
        <f t="shared" si="3"/>
        <v>0</v>
      </c>
      <c r="H82" s="135">
        <f t="shared" si="4"/>
        <v>0.99980830670926524</v>
      </c>
    </row>
    <row r="83" spans="1:58">
      <c r="A83" s="129">
        <v>55</v>
      </c>
      <c r="B83" s="130">
        <v>3222</v>
      </c>
      <c r="C83" s="131" t="s">
        <v>165</v>
      </c>
      <c r="D83" s="132">
        <v>3768</v>
      </c>
      <c r="E83" s="133">
        <v>2616</v>
      </c>
      <c r="F83" s="133">
        <v>2616.4899999999998</v>
      </c>
      <c r="G83" s="135"/>
      <c r="H83" s="135">
        <f t="shared" si="4"/>
        <v>1.0001873088685014</v>
      </c>
    </row>
    <row r="84" spans="1:58">
      <c r="A84" s="129">
        <v>55</v>
      </c>
      <c r="B84" s="130">
        <v>3233</v>
      </c>
      <c r="C84" s="131" t="s">
        <v>139</v>
      </c>
      <c r="D84" s="132"/>
      <c r="E84" s="133">
        <v>0</v>
      </c>
      <c r="F84" s="133">
        <v>0</v>
      </c>
      <c r="G84" s="135">
        <f t="shared" si="3"/>
        <v>0</v>
      </c>
      <c r="H84" s="135">
        <f t="shared" si="4"/>
        <v>0</v>
      </c>
    </row>
    <row r="85" spans="1:58">
      <c r="A85" s="129">
        <v>55</v>
      </c>
      <c r="B85" s="130">
        <v>3237</v>
      </c>
      <c r="C85" s="131" t="s">
        <v>74</v>
      </c>
      <c r="D85" s="132"/>
      <c r="E85" s="133">
        <v>0</v>
      </c>
      <c r="F85" s="133">
        <v>0</v>
      </c>
      <c r="G85" s="135">
        <f t="shared" si="3"/>
        <v>0</v>
      </c>
      <c r="H85" s="135">
        <f t="shared" si="4"/>
        <v>0</v>
      </c>
    </row>
    <row r="86" spans="1:58">
      <c r="A86" s="129">
        <v>55</v>
      </c>
      <c r="B86" s="130">
        <v>3239</v>
      </c>
      <c r="C86" s="131" t="s">
        <v>76</v>
      </c>
      <c r="D86" s="132">
        <v>678</v>
      </c>
      <c r="E86" s="133"/>
      <c r="F86" s="133"/>
      <c r="G86" s="135">
        <f t="shared" si="3"/>
        <v>0</v>
      </c>
      <c r="H86" s="135">
        <f t="shared" si="4"/>
        <v>0</v>
      </c>
    </row>
    <row r="87" spans="1:58">
      <c r="A87" s="129">
        <v>55</v>
      </c>
      <c r="B87" s="130">
        <v>3292</v>
      </c>
      <c r="C87" s="131" t="s">
        <v>77</v>
      </c>
      <c r="D87" s="132">
        <v>854</v>
      </c>
      <c r="E87" s="133"/>
      <c r="F87" s="133"/>
      <c r="G87" s="135">
        <f t="shared" si="3"/>
        <v>0</v>
      </c>
      <c r="H87" s="135">
        <f t="shared" si="4"/>
        <v>0</v>
      </c>
    </row>
    <row r="88" spans="1:58">
      <c r="A88" s="129">
        <v>55</v>
      </c>
      <c r="B88" s="130">
        <v>4241</v>
      </c>
      <c r="C88" s="131" t="s">
        <v>150</v>
      </c>
      <c r="D88" s="132">
        <v>449</v>
      </c>
      <c r="E88" s="133"/>
      <c r="F88" s="133">
        <v>912</v>
      </c>
      <c r="G88" s="135">
        <f t="shared" ref="G88:G104" si="5">IFERROR(F88/D88,)</f>
        <v>2.0311804008908685</v>
      </c>
      <c r="H88" s="135">
        <f t="shared" si="4"/>
        <v>0</v>
      </c>
    </row>
    <row r="89" spans="1:58">
      <c r="A89" s="129">
        <v>55</v>
      </c>
      <c r="B89" s="130">
        <v>4242</v>
      </c>
      <c r="C89" s="131" t="s">
        <v>164</v>
      </c>
      <c r="D89" s="132">
        <v>50000</v>
      </c>
      <c r="E89" s="133">
        <v>32800</v>
      </c>
      <c r="F89" s="133">
        <v>191300</v>
      </c>
      <c r="G89" s="135">
        <f t="shared" si="5"/>
        <v>3.8260000000000001</v>
      </c>
      <c r="H89" s="135">
        <f t="shared" si="4"/>
        <v>5.8323170731707314</v>
      </c>
    </row>
    <row r="90" spans="1:58" s="74" customFormat="1">
      <c r="A90" s="76"/>
      <c r="B90" s="77" t="s">
        <v>148</v>
      </c>
      <c r="C90" s="77" t="s">
        <v>149</v>
      </c>
      <c r="D90" s="114">
        <f>SUM(D91+D111+D125)</f>
        <v>84080.14</v>
      </c>
      <c r="E90" s="114">
        <f>SUM(E91+E111+E125)</f>
        <v>173558</v>
      </c>
      <c r="F90" s="114">
        <f>SUM(F91+F111+F125)</f>
        <v>168209.33000000002</v>
      </c>
      <c r="G90" s="79">
        <f t="shared" si="5"/>
        <v>2.0005833720067545</v>
      </c>
      <c r="H90" s="185">
        <f t="shared" si="4"/>
        <v>0.96918223302872819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</row>
    <row r="91" spans="1:58" s="75" customFormat="1">
      <c r="A91" s="117"/>
      <c r="B91" s="118" t="s">
        <v>144</v>
      </c>
      <c r="C91" s="118" t="s">
        <v>145</v>
      </c>
      <c r="D91" s="119">
        <f>SUM(D92:D110)</f>
        <v>63975.4</v>
      </c>
      <c r="E91" s="119">
        <f>SUM(E92:E110)</f>
        <v>124498</v>
      </c>
      <c r="F91" s="119">
        <f>SUM(F92:F110)</f>
        <v>121508.49000000002</v>
      </c>
      <c r="G91" s="120">
        <f t="shared" si="5"/>
        <v>1.8993001997642847</v>
      </c>
      <c r="H91" s="120">
        <f t="shared" si="4"/>
        <v>0.97598748574274297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</row>
    <row r="92" spans="1:58" s="2" customFormat="1">
      <c r="A92" s="9">
        <v>11</v>
      </c>
      <c r="B92" s="8">
        <v>3211</v>
      </c>
      <c r="C92" s="7" t="s">
        <v>62</v>
      </c>
      <c r="D92" s="115">
        <v>1951.57</v>
      </c>
      <c r="E92" s="116">
        <v>1113</v>
      </c>
      <c r="F92" s="116">
        <v>1111.6300000000001</v>
      </c>
      <c r="G92" s="81">
        <f t="shared" si="5"/>
        <v>0.56960805915237478</v>
      </c>
      <c r="H92" s="135">
        <f t="shared" si="4"/>
        <v>0.99876909254267754</v>
      </c>
    </row>
    <row r="93" spans="1:58" s="2" customFormat="1">
      <c r="A93" s="6" t="s">
        <v>5</v>
      </c>
      <c r="B93" s="8">
        <v>3221</v>
      </c>
      <c r="C93" s="7" t="s">
        <v>65</v>
      </c>
      <c r="D93" s="115">
        <v>1153.81</v>
      </c>
      <c r="E93" s="116"/>
      <c r="F93" s="116"/>
      <c r="G93" s="81">
        <f t="shared" si="5"/>
        <v>0</v>
      </c>
      <c r="H93" s="135">
        <f t="shared" si="4"/>
        <v>0</v>
      </c>
    </row>
    <row r="94" spans="1:58" s="2" customFormat="1">
      <c r="A94" s="6" t="s">
        <v>5</v>
      </c>
      <c r="B94" s="8">
        <v>3223</v>
      </c>
      <c r="C94" s="7" t="s">
        <v>66</v>
      </c>
      <c r="D94" s="115">
        <v>469.52</v>
      </c>
      <c r="E94" s="116"/>
      <c r="F94" s="116"/>
      <c r="G94" s="81">
        <f t="shared" si="5"/>
        <v>0</v>
      </c>
      <c r="H94" s="135">
        <f t="shared" si="4"/>
        <v>0</v>
      </c>
    </row>
    <row r="95" spans="1:58" s="2" customFormat="1">
      <c r="A95" s="157">
        <v>11</v>
      </c>
      <c r="B95" s="8">
        <v>3224</v>
      </c>
      <c r="C95" s="7" t="s">
        <v>201</v>
      </c>
      <c r="D95" s="115">
        <v>0</v>
      </c>
      <c r="E95" s="116">
        <v>0</v>
      </c>
      <c r="F95" s="116">
        <v>0</v>
      </c>
      <c r="G95" s="81">
        <f t="shared" si="5"/>
        <v>0</v>
      </c>
      <c r="H95" s="135">
        <f t="shared" si="4"/>
        <v>0</v>
      </c>
    </row>
    <row r="96" spans="1:58" s="2" customFormat="1">
      <c r="A96" s="9">
        <v>11</v>
      </c>
      <c r="B96" s="8">
        <v>3231</v>
      </c>
      <c r="C96" s="7" t="s">
        <v>69</v>
      </c>
      <c r="D96" s="115">
        <v>10960</v>
      </c>
      <c r="E96" s="116">
        <v>2180</v>
      </c>
      <c r="F96" s="116">
        <v>2180</v>
      </c>
      <c r="G96" s="81">
        <f t="shared" si="5"/>
        <v>0.1989051094890511</v>
      </c>
      <c r="H96" s="135">
        <f t="shared" si="4"/>
        <v>1</v>
      </c>
    </row>
    <row r="97" spans="1:58" s="2" customFormat="1">
      <c r="A97" s="6" t="s">
        <v>5</v>
      </c>
      <c r="B97" s="8">
        <v>3232</v>
      </c>
      <c r="C97" s="7" t="s">
        <v>70</v>
      </c>
      <c r="D97" s="115"/>
      <c r="E97" s="116"/>
      <c r="F97" s="116"/>
      <c r="G97" s="81">
        <f t="shared" si="5"/>
        <v>0</v>
      </c>
      <c r="H97" s="135">
        <f t="shared" si="4"/>
        <v>0</v>
      </c>
    </row>
    <row r="98" spans="1:58">
      <c r="A98" s="6" t="s">
        <v>5</v>
      </c>
      <c r="B98" s="8">
        <v>3233</v>
      </c>
      <c r="C98" s="7" t="s">
        <v>139</v>
      </c>
      <c r="D98" s="112">
        <v>172.5</v>
      </c>
      <c r="E98" s="116">
        <v>7160</v>
      </c>
      <c r="F98" s="116">
        <v>7149.34</v>
      </c>
      <c r="G98" s="81">
        <f t="shared" si="5"/>
        <v>41.445449275362321</v>
      </c>
      <c r="H98" s="135">
        <f t="shared" si="4"/>
        <v>0.99851117318435756</v>
      </c>
    </row>
    <row r="99" spans="1:58">
      <c r="A99" s="6" t="s">
        <v>5</v>
      </c>
      <c r="B99" s="8">
        <v>3235</v>
      </c>
      <c r="C99" s="7" t="s">
        <v>72</v>
      </c>
      <c r="D99" s="112"/>
      <c r="E99" s="116"/>
      <c r="F99" s="116"/>
      <c r="G99" s="81">
        <f t="shared" si="5"/>
        <v>0</v>
      </c>
      <c r="H99" s="135">
        <f t="shared" si="4"/>
        <v>0</v>
      </c>
    </row>
    <row r="100" spans="1:58">
      <c r="A100" s="6" t="s">
        <v>5</v>
      </c>
      <c r="B100" s="8">
        <v>3237</v>
      </c>
      <c r="C100" s="7" t="s">
        <v>74</v>
      </c>
      <c r="D100" s="115">
        <v>14271</v>
      </c>
      <c r="E100" s="116">
        <v>14155</v>
      </c>
      <c r="F100" s="116">
        <v>11967.21</v>
      </c>
      <c r="G100" s="80">
        <f t="shared" si="5"/>
        <v>0.83856842547824251</v>
      </c>
      <c r="H100" s="135">
        <f t="shared" si="4"/>
        <v>0.84544048039561981</v>
      </c>
    </row>
    <row r="101" spans="1:58">
      <c r="A101" s="6" t="s">
        <v>5</v>
      </c>
      <c r="B101" s="8">
        <v>3239</v>
      </c>
      <c r="C101" s="7" t="s">
        <v>76</v>
      </c>
      <c r="D101" s="115">
        <v>19936</v>
      </c>
      <c r="E101" s="116">
        <v>57069</v>
      </c>
      <c r="F101" s="116">
        <v>56691.7</v>
      </c>
      <c r="G101" s="80">
        <f t="shared" si="5"/>
        <v>2.8436847913322629</v>
      </c>
      <c r="H101" s="135">
        <f t="shared" si="4"/>
        <v>0.99338870490108455</v>
      </c>
    </row>
    <row r="102" spans="1:58">
      <c r="A102" s="6" t="s">
        <v>5</v>
      </c>
      <c r="B102" s="8">
        <v>3241</v>
      </c>
      <c r="C102" s="7" t="s">
        <v>28</v>
      </c>
      <c r="D102" s="112">
        <v>3821</v>
      </c>
      <c r="E102" s="113">
        <v>4060</v>
      </c>
      <c r="F102" s="113">
        <v>4031.1</v>
      </c>
      <c r="G102" s="80">
        <f t="shared" si="5"/>
        <v>1.0549856058623397</v>
      </c>
      <c r="H102" s="135">
        <f t="shared" si="4"/>
        <v>0.99288177339901473</v>
      </c>
    </row>
    <row r="103" spans="1:58">
      <c r="A103" s="6" t="s">
        <v>5</v>
      </c>
      <c r="B103" s="8">
        <v>3292</v>
      </c>
      <c r="C103" s="7" t="s">
        <v>77</v>
      </c>
      <c r="D103" s="112">
        <v>3223</v>
      </c>
      <c r="E103" s="113">
        <v>35323</v>
      </c>
      <c r="F103" s="113">
        <v>35126.660000000003</v>
      </c>
      <c r="G103" s="80">
        <f t="shared" si="5"/>
        <v>10.898746509463233</v>
      </c>
      <c r="H103" s="135">
        <f t="shared" si="4"/>
        <v>0.99444158197208632</v>
      </c>
    </row>
    <row r="104" spans="1:58">
      <c r="A104" s="6" t="s">
        <v>5</v>
      </c>
      <c r="B104" s="8">
        <v>3293</v>
      </c>
      <c r="C104" s="7" t="s">
        <v>3</v>
      </c>
      <c r="D104" s="112">
        <v>3736</v>
      </c>
      <c r="E104" s="113">
        <v>3438</v>
      </c>
      <c r="F104" s="113">
        <v>3250.85</v>
      </c>
      <c r="G104" s="80">
        <f t="shared" si="5"/>
        <v>0.87014186295503204</v>
      </c>
      <c r="H104" s="135">
        <f t="shared" si="4"/>
        <v>0.94556428155904593</v>
      </c>
    </row>
    <row r="105" spans="1:58">
      <c r="A105" s="6" t="s">
        <v>5</v>
      </c>
      <c r="B105" s="8">
        <v>4221</v>
      </c>
      <c r="C105" s="7" t="s">
        <v>81</v>
      </c>
      <c r="D105" s="112"/>
      <c r="E105" s="113"/>
      <c r="F105" s="113"/>
      <c r="G105" s="80"/>
      <c r="H105" s="135">
        <f t="shared" si="4"/>
        <v>0</v>
      </c>
    </row>
    <row r="106" spans="1:58">
      <c r="A106" s="6" t="s">
        <v>5</v>
      </c>
      <c r="B106" s="8">
        <v>4227</v>
      </c>
      <c r="C106" s="7" t="s">
        <v>116</v>
      </c>
      <c r="D106" s="112">
        <v>640</v>
      </c>
      <c r="E106" s="113"/>
      <c r="F106" s="113"/>
      <c r="G106" s="80"/>
      <c r="H106" s="135">
        <f t="shared" si="4"/>
        <v>0</v>
      </c>
    </row>
    <row r="107" spans="1:58">
      <c r="A107" s="6" t="s">
        <v>5</v>
      </c>
      <c r="B107" s="8">
        <v>4241</v>
      </c>
      <c r="C107" s="7" t="s">
        <v>150</v>
      </c>
      <c r="D107" s="112"/>
      <c r="E107" s="113"/>
      <c r="F107" s="113"/>
      <c r="G107" s="80">
        <f>IFERROR(F107/D107,)</f>
        <v>0</v>
      </c>
      <c r="H107" s="135">
        <f t="shared" si="4"/>
        <v>0</v>
      </c>
    </row>
    <row r="108" spans="1:58">
      <c r="A108" s="157">
        <v>11</v>
      </c>
      <c r="B108" s="8">
        <v>4242</v>
      </c>
      <c r="C108" s="7" t="s">
        <v>195</v>
      </c>
      <c r="D108" s="112">
        <v>3641</v>
      </c>
      <c r="E108" s="113"/>
      <c r="F108" s="113"/>
      <c r="G108" s="80"/>
      <c r="H108" s="135">
        <f t="shared" si="4"/>
        <v>0</v>
      </c>
    </row>
    <row r="109" spans="1:58">
      <c r="A109" s="6" t="s">
        <v>5</v>
      </c>
      <c r="B109" s="8">
        <v>4244</v>
      </c>
      <c r="C109" s="7" t="s">
        <v>151</v>
      </c>
      <c r="D109" s="112"/>
      <c r="E109" s="113"/>
      <c r="F109" s="113"/>
      <c r="G109" s="80">
        <f>IFERROR(F109/D109,)</f>
        <v>0</v>
      </c>
      <c r="H109" s="135">
        <f t="shared" si="4"/>
        <v>0</v>
      </c>
    </row>
    <row r="110" spans="1:58">
      <c r="A110" s="6" t="s">
        <v>5</v>
      </c>
      <c r="B110" s="8"/>
      <c r="C110" s="7"/>
      <c r="D110" s="112"/>
      <c r="E110" s="113"/>
      <c r="F110" s="113"/>
      <c r="G110" s="80"/>
      <c r="H110" s="135">
        <f t="shared" si="4"/>
        <v>0</v>
      </c>
    </row>
    <row r="111" spans="1:58" s="75" customFormat="1">
      <c r="A111" s="117"/>
      <c r="B111" s="118" t="s">
        <v>144</v>
      </c>
      <c r="C111" s="118" t="s">
        <v>147</v>
      </c>
      <c r="D111" s="119">
        <f>SUM(D112:D124)</f>
        <v>6804.74</v>
      </c>
      <c r="E111" s="119">
        <f>SUM(E112:E124)</f>
        <v>33676</v>
      </c>
      <c r="F111" s="119">
        <f>SUM(F112:F124)</f>
        <v>31317.33</v>
      </c>
      <c r="G111" s="120">
        <f>IFERROR(F111/D111,)</f>
        <v>4.6022816448534405</v>
      </c>
      <c r="H111" s="120">
        <f t="shared" si="4"/>
        <v>0.92995991210357531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</row>
    <row r="112" spans="1:58" s="128" customFormat="1">
      <c r="A112" s="9">
        <v>25</v>
      </c>
      <c r="B112" s="8">
        <v>3211</v>
      </c>
      <c r="C112" s="134" t="s">
        <v>62</v>
      </c>
      <c r="D112" s="115">
        <v>492.74</v>
      </c>
      <c r="E112" s="115">
        <v>900</v>
      </c>
      <c r="F112" s="115">
        <v>782.3</v>
      </c>
      <c r="G112" s="135">
        <f>IFERROR(F112/D112,)</f>
        <v>1.5876527174574826</v>
      </c>
      <c r="H112" s="135">
        <f t="shared" si="4"/>
        <v>0.86922222222222212</v>
      </c>
    </row>
    <row r="113" spans="1:8" s="128" customFormat="1">
      <c r="A113" s="9">
        <v>25</v>
      </c>
      <c r="B113" s="8">
        <v>3214</v>
      </c>
      <c r="C113" s="134" t="s">
        <v>227</v>
      </c>
      <c r="D113" s="115"/>
      <c r="E113" s="115">
        <v>905</v>
      </c>
      <c r="F113" s="115">
        <v>904.46</v>
      </c>
      <c r="G113" s="135"/>
      <c r="H113" s="135"/>
    </row>
    <row r="114" spans="1:8" s="128" customFormat="1">
      <c r="A114" s="9">
        <v>25</v>
      </c>
      <c r="B114" s="8">
        <v>3221</v>
      </c>
      <c r="C114" s="134" t="s">
        <v>65</v>
      </c>
      <c r="D114" s="115">
        <v>79</v>
      </c>
      <c r="E114" s="115">
        <v>171</v>
      </c>
      <c r="F114" s="115">
        <v>170.34</v>
      </c>
      <c r="G114" s="135"/>
      <c r="H114" s="135">
        <f t="shared" si="4"/>
        <v>0.99614035087719299</v>
      </c>
    </row>
    <row r="115" spans="1:8" s="128" customFormat="1">
      <c r="A115" s="9">
        <v>25</v>
      </c>
      <c r="B115" s="8">
        <v>3231</v>
      </c>
      <c r="C115" s="134" t="s">
        <v>69</v>
      </c>
      <c r="D115" s="115">
        <v>0</v>
      </c>
      <c r="E115" s="115">
        <v>0</v>
      </c>
      <c r="F115" s="115">
        <v>0</v>
      </c>
      <c r="G115" s="135"/>
      <c r="H115" s="135">
        <f t="shared" si="4"/>
        <v>0</v>
      </c>
    </row>
    <row r="116" spans="1:8">
      <c r="A116" s="9">
        <v>25</v>
      </c>
      <c r="B116" s="8">
        <v>3233</v>
      </c>
      <c r="C116" s="7" t="s">
        <v>139</v>
      </c>
      <c r="D116" s="112">
        <v>1146</v>
      </c>
      <c r="E116" s="113">
        <v>800</v>
      </c>
      <c r="F116" s="113">
        <v>653.75</v>
      </c>
      <c r="G116" s="82">
        <f t="shared" ref="G116:G133" si="6">IFERROR(F116/D116,)</f>
        <v>0.5704624781849913</v>
      </c>
      <c r="H116" s="135">
        <f t="shared" si="4"/>
        <v>0.81718749999999996</v>
      </c>
    </row>
    <row r="117" spans="1:8">
      <c r="A117" s="9">
        <v>25</v>
      </c>
      <c r="B117" s="8">
        <v>3235</v>
      </c>
      <c r="C117" s="7" t="s">
        <v>72</v>
      </c>
      <c r="D117" s="112"/>
      <c r="E117" s="113"/>
      <c r="F117" s="113"/>
      <c r="G117" s="82">
        <f t="shared" si="6"/>
        <v>0</v>
      </c>
      <c r="H117" s="135">
        <f t="shared" si="4"/>
        <v>0</v>
      </c>
    </row>
    <row r="118" spans="1:8">
      <c r="A118" s="9">
        <v>25</v>
      </c>
      <c r="B118" s="8">
        <v>3237</v>
      </c>
      <c r="C118" s="7" t="s">
        <v>74</v>
      </c>
      <c r="D118" s="112">
        <v>1589</v>
      </c>
      <c r="E118" s="113">
        <v>3300</v>
      </c>
      <c r="F118" s="113">
        <v>2656.11</v>
      </c>
      <c r="G118" s="82">
        <f t="shared" si="6"/>
        <v>1.6715607300188799</v>
      </c>
      <c r="H118" s="135">
        <f t="shared" si="4"/>
        <v>0.80488181818181825</v>
      </c>
    </row>
    <row r="119" spans="1:8">
      <c r="A119" s="9">
        <v>25</v>
      </c>
      <c r="B119" s="8">
        <v>3239</v>
      </c>
      <c r="C119" s="7" t="s">
        <v>76</v>
      </c>
      <c r="D119" s="112">
        <v>1252</v>
      </c>
      <c r="E119" s="113">
        <v>22600</v>
      </c>
      <c r="F119" s="113">
        <v>21208.52</v>
      </c>
      <c r="G119" s="82">
        <f t="shared" si="6"/>
        <v>16.939712460063898</v>
      </c>
      <c r="H119" s="135">
        <f t="shared" si="4"/>
        <v>0.93843008849557519</v>
      </c>
    </row>
    <row r="120" spans="1:8">
      <c r="A120" s="9">
        <v>25</v>
      </c>
      <c r="B120" s="8">
        <v>3241</v>
      </c>
      <c r="C120" s="7" t="s">
        <v>28</v>
      </c>
      <c r="D120" s="112">
        <v>861</v>
      </c>
      <c r="E120" s="113">
        <v>1000</v>
      </c>
      <c r="F120" s="113">
        <v>986.58</v>
      </c>
      <c r="G120" s="82">
        <f t="shared" si="6"/>
        <v>1.1458536585365855</v>
      </c>
      <c r="H120" s="135">
        <f t="shared" si="4"/>
        <v>0.98658000000000001</v>
      </c>
    </row>
    <row r="121" spans="1:8">
      <c r="A121" s="9">
        <v>25</v>
      </c>
      <c r="B121" s="8">
        <v>3292</v>
      </c>
      <c r="C121" s="7" t="s">
        <v>77</v>
      </c>
      <c r="D121" s="112">
        <v>0</v>
      </c>
      <c r="E121" s="113">
        <v>0</v>
      </c>
      <c r="F121" s="113">
        <v>0</v>
      </c>
      <c r="G121" s="82">
        <f t="shared" si="6"/>
        <v>0</v>
      </c>
      <c r="H121" s="135">
        <f t="shared" si="4"/>
        <v>0</v>
      </c>
    </row>
    <row r="122" spans="1:8">
      <c r="A122" s="9">
        <v>25</v>
      </c>
      <c r="B122" s="8">
        <v>3293</v>
      </c>
      <c r="C122" s="7" t="s">
        <v>3</v>
      </c>
      <c r="D122" s="112">
        <v>1385</v>
      </c>
      <c r="E122" s="113">
        <v>4000</v>
      </c>
      <c r="F122" s="113">
        <v>3955.27</v>
      </c>
      <c r="G122" s="82">
        <f t="shared" si="6"/>
        <v>2.8557906137184115</v>
      </c>
      <c r="H122" s="135">
        <f t="shared" si="4"/>
        <v>0.98881750000000002</v>
      </c>
    </row>
    <row r="123" spans="1:8">
      <c r="A123" s="9">
        <v>25</v>
      </c>
      <c r="B123" s="8">
        <v>3295</v>
      </c>
      <c r="C123" s="7" t="s">
        <v>79</v>
      </c>
      <c r="D123" s="112">
        <v>0</v>
      </c>
      <c r="E123" s="113">
        <v>0</v>
      </c>
      <c r="F123" s="113">
        <v>0</v>
      </c>
      <c r="G123" s="82">
        <f t="shared" si="6"/>
        <v>0</v>
      </c>
      <c r="H123" s="135">
        <f t="shared" si="4"/>
        <v>0</v>
      </c>
    </row>
    <row r="124" spans="1:8" s="2" customFormat="1">
      <c r="A124" s="9">
        <v>25</v>
      </c>
      <c r="B124" s="8">
        <v>4242</v>
      </c>
      <c r="C124" s="7" t="s">
        <v>195</v>
      </c>
      <c r="D124" s="112">
        <v>0</v>
      </c>
      <c r="E124" s="113"/>
      <c r="F124" s="113">
        <v>0</v>
      </c>
      <c r="G124" s="82">
        <f t="shared" si="6"/>
        <v>0</v>
      </c>
      <c r="H124" s="135">
        <f t="shared" si="4"/>
        <v>0</v>
      </c>
    </row>
    <row r="125" spans="1:8">
      <c r="A125" s="117"/>
      <c r="B125" s="118" t="s">
        <v>144</v>
      </c>
      <c r="C125" s="121" t="s">
        <v>152</v>
      </c>
      <c r="D125" s="119">
        <f>SUM(D126:D133)</f>
        <v>13300</v>
      </c>
      <c r="E125" s="119">
        <f>SUM(E126:E133)</f>
        <v>15384</v>
      </c>
      <c r="F125" s="119">
        <f>SUM(F126:F133)</f>
        <v>15383.51</v>
      </c>
      <c r="G125" s="120">
        <f t="shared" si="6"/>
        <v>1.1566548872180451</v>
      </c>
      <c r="H125" s="120">
        <f t="shared" si="4"/>
        <v>0.99996814872594908</v>
      </c>
    </row>
    <row r="126" spans="1:8" s="137" customFormat="1">
      <c r="A126" s="9" t="s">
        <v>8</v>
      </c>
      <c r="B126" s="8">
        <v>3211</v>
      </c>
      <c r="C126" s="136" t="s">
        <v>62</v>
      </c>
      <c r="D126" s="115">
        <v>0</v>
      </c>
      <c r="E126" s="115">
        <v>0</v>
      </c>
      <c r="F126" s="115">
        <v>0</v>
      </c>
      <c r="G126" s="135">
        <f t="shared" si="6"/>
        <v>0</v>
      </c>
      <c r="H126" s="135">
        <f t="shared" si="4"/>
        <v>0</v>
      </c>
    </row>
    <row r="127" spans="1:8" s="137" customFormat="1">
      <c r="A127" s="9">
        <v>55</v>
      </c>
      <c r="B127" s="8">
        <v>3231</v>
      </c>
      <c r="C127" s="136" t="s">
        <v>69</v>
      </c>
      <c r="D127" s="115">
        <v>0</v>
      </c>
      <c r="E127" s="115">
        <v>0</v>
      </c>
      <c r="F127" s="115">
        <v>0</v>
      </c>
      <c r="G127" s="135">
        <f t="shared" si="6"/>
        <v>0</v>
      </c>
      <c r="H127" s="135">
        <f t="shared" si="4"/>
        <v>0</v>
      </c>
    </row>
    <row r="128" spans="1:8" s="137" customFormat="1">
      <c r="A128" s="9">
        <v>55</v>
      </c>
      <c r="B128" s="8">
        <v>3233</v>
      </c>
      <c r="C128" s="136" t="s">
        <v>139</v>
      </c>
      <c r="D128" s="115">
        <v>6826</v>
      </c>
      <c r="E128" s="115">
        <v>7579</v>
      </c>
      <c r="F128" s="115">
        <v>7578.06</v>
      </c>
      <c r="G128" s="135">
        <f t="shared" si="6"/>
        <v>1.1101757984178142</v>
      </c>
      <c r="H128" s="135">
        <f t="shared" si="4"/>
        <v>0.99987597308352028</v>
      </c>
    </row>
    <row r="129" spans="1:8">
      <c r="A129" s="9" t="s">
        <v>8</v>
      </c>
      <c r="B129" s="8">
        <v>3237</v>
      </c>
      <c r="C129" s="7" t="s">
        <v>74</v>
      </c>
      <c r="D129" s="112">
        <v>3224</v>
      </c>
      <c r="E129" s="113">
        <v>0</v>
      </c>
      <c r="F129" s="113">
        <v>0</v>
      </c>
      <c r="G129" s="80">
        <f t="shared" si="6"/>
        <v>0</v>
      </c>
      <c r="H129" s="135">
        <f t="shared" si="4"/>
        <v>0</v>
      </c>
    </row>
    <row r="130" spans="1:8">
      <c r="A130" s="9">
        <v>55</v>
      </c>
      <c r="B130" s="8">
        <v>3239</v>
      </c>
      <c r="C130" s="7" t="s">
        <v>76</v>
      </c>
      <c r="D130" s="112">
        <v>0</v>
      </c>
      <c r="E130" s="113">
        <v>7805</v>
      </c>
      <c r="F130" s="113">
        <v>7805.45</v>
      </c>
      <c r="G130" s="80">
        <f t="shared" si="6"/>
        <v>0</v>
      </c>
      <c r="H130" s="135">
        <f t="shared" si="4"/>
        <v>1.0000576553491352</v>
      </c>
    </row>
    <row r="131" spans="1:8">
      <c r="A131" s="9">
        <v>55</v>
      </c>
      <c r="B131" s="8">
        <v>3241</v>
      </c>
      <c r="C131" s="7" t="s">
        <v>203</v>
      </c>
      <c r="D131" s="112">
        <v>176</v>
      </c>
      <c r="E131" s="113"/>
      <c r="F131" s="113"/>
      <c r="G131" s="80">
        <f t="shared" si="6"/>
        <v>0</v>
      </c>
      <c r="H131" s="135">
        <f t="shared" si="4"/>
        <v>0</v>
      </c>
    </row>
    <row r="132" spans="1:8">
      <c r="A132" s="9">
        <v>55</v>
      </c>
      <c r="B132" s="8">
        <v>3292</v>
      </c>
      <c r="C132" s="7" t="s">
        <v>77</v>
      </c>
      <c r="D132" s="112">
        <v>3074</v>
      </c>
      <c r="E132" s="113">
        <v>0</v>
      </c>
      <c r="F132" s="113"/>
      <c r="G132" s="80">
        <f t="shared" si="6"/>
        <v>0</v>
      </c>
      <c r="H132" s="135">
        <f>IFERROR(F132/E132,)</f>
        <v>0</v>
      </c>
    </row>
    <row r="133" spans="1:8" ht="14.25" customHeight="1">
      <c r="A133" s="9">
        <v>55</v>
      </c>
      <c r="B133" s="8">
        <v>3293</v>
      </c>
      <c r="C133" s="7" t="s">
        <v>3</v>
      </c>
      <c r="D133" s="112">
        <v>0</v>
      </c>
      <c r="E133" s="113">
        <v>0</v>
      </c>
      <c r="F133" s="113">
        <v>0</v>
      </c>
      <c r="G133" s="80">
        <f t="shared" si="6"/>
        <v>0</v>
      </c>
      <c r="H133" s="135">
        <f t="shared" si="4"/>
        <v>0</v>
      </c>
    </row>
    <row r="134" spans="1:8">
      <c r="A134" s="158"/>
      <c r="B134" s="159"/>
      <c r="C134" s="160"/>
      <c r="D134" s="161"/>
      <c r="E134" s="162"/>
      <c r="F134" s="162"/>
      <c r="G134" s="163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2" manualBreakCount="2">
    <brk id="89" max="8" man="1"/>
    <brk id="110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3:D9"/>
  <sheetViews>
    <sheetView workbookViewId="0"/>
  </sheetViews>
  <sheetFormatPr defaultRowHeight="15"/>
  <cols>
    <col min="1" max="1" width="9.140625" style="10"/>
    <col min="2" max="2" width="35.5703125" style="10" bestFit="1" customWidth="1"/>
    <col min="3" max="4" width="10.140625" style="11" bestFit="1" customWidth="1"/>
    <col min="5" max="16384" width="9.140625" style="10"/>
  </cols>
  <sheetData>
    <row r="3" spans="2:4">
      <c r="B3" s="10" t="s">
        <v>12</v>
      </c>
      <c r="C3" s="11">
        <v>25000</v>
      </c>
      <c r="D3" s="11">
        <f>+C3/1.05</f>
        <v>23809.523809523809</v>
      </c>
    </row>
    <row r="4" spans="2:4">
      <c r="B4" s="10" t="s">
        <v>13</v>
      </c>
      <c r="C4" s="11">
        <v>70000</v>
      </c>
      <c r="D4" s="11">
        <f>+C4/1.13</f>
        <v>61946.902654867263</v>
      </c>
    </row>
    <row r="5" spans="2:4">
      <c r="B5" s="10" t="s">
        <v>14</v>
      </c>
      <c r="C5" s="11">
        <v>25000</v>
      </c>
      <c r="D5" s="11">
        <f>+C5/1.05</f>
        <v>23809.523809523809</v>
      </c>
    </row>
    <row r="6" spans="2:4">
      <c r="B6" s="10" t="s">
        <v>15</v>
      </c>
      <c r="C6" s="11">
        <v>129000</v>
      </c>
      <c r="D6" s="11">
        <f>+C6/1.25</f>
        <v>103200</v>
      </c>
    </row>
    <row r="7" spans="2:4">
      <c r="B7" s="10" t="s">
        <v>16</v>
      </c>
      <c r="C7" s="11">
        <v>50000</v>
      </c>
      <c r="D7" s="11">
        <f>+C7/1.25</f>
        <v>40000</v>
      </c>
    </row>
    <row r="8" spans="2:4">
      <c r="B8" s="10" t="s">
        <v>17</v>
      </c>
      <c r="C8" s="11">
        <v>170000</v>
      </c>
      <c r="D8" s="11">
        <f>+C8/1.13</f>
        <v>150442.47787610622</v>
      </c>
    </row>
    <row r="9" spans="2:4">
      <c r="B9" s="10" t="s">
        <v>18</v>
      </c>
      <c r="C9" s="11">
        <v>38000</v>
      </c>
      <c r="D9" s="11">
        <f>+C9/1.13</f>
        <v>33628.318584070803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L18"/>
  <sheetViews>
    <sheetView workbookViewId="0">
      <selection activeCell="I1" sqref="I1"/>
    </sheetView>
  </sheetViews>
  <sheetFormatPr defaultRowHeight="15"/>
  <cols>
    <col min="6" max="6" width="16.28515625" customWidth="1"/>
    <col min="10" max="10" width="13.5703125" customWidth="1"/>
  </cols>
  <sheetData>
    <row r="1" spans="1:12" ht="18"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5.75">
      <c r="B2" s="231" t="s">
        <v>29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</row>
    <row r="3" spans="1:12" ht="18">
      <c r="B3" s="138"/>
      <c r="C3" s="138"/>
      <c r="D3" s="138"/>
      <c r="E3" s="138"/>
      <c r="F3" s="138"/>
      <c r="G3" s="138"/>
      <c r="H3" s="138"/>
      <c r="I3" s="138"/>
      <c r="J3" s="139"/>
      <c r="K3" s="139"/>
      <c r="L3" s="139"/>
    </row>
    <row r="4" spans="1:12" ht="15.75">
      <c r="B4" s="231" t="s">
        <v>166</v>
      </c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ht="15.75">
      <c r="B5" s="231" t="s">
        <v>167</v>
      </c>
      <c r="C5" s="231"/>
      <c r="D5" s="231"/>
      <c r="E5" s="231"/>
      <c r="F5" s="231"/>
      <c r="G5" s="231"/>
      <c r="H5" s="231"/>
      <c r="I5" s="231"/>
      <c r="J5" s="231"/>
      <c r="K5" s="231"/>
      <c r="L5" s="231"/>
    </row>
    <row r="6" spans="1:12" ht="18">
      <c r="B6" s="138"/>
      <c r="C6" s="138"/>
      <c r="D6" s="138"/>
      <c r="E6" s="138"/>
      <c r="F6" s="138"/>
      <c r="G6" s="138"/>
      <c r="H6" s="138"/>
      <c r="I6" s="138"/>
      <c r="J6" s="139"/>
      <c r="K6" s="139"/>
      <c r="L6" s="139"/>
    </row>
    <row r="7" spans="1:12" ht="63.75">
      <c r="B7" s="232" t="s">
        <v>168</v>
      </c>
      <c r="C7" s="233"/>
      <c r="D7" s="233"/>
      <c r="E7" s="233"/>
      <c r="F7" s="234"/>
      <c r="G7" s="140" t="s">
        <v>204</v>
      </c>
      <c r="H7" s="140" t="s">
        <v>169</v>
      </c>
      <c r="I7" s="140" t="s">
        <v>170</v>
      </c>
      <c r="J7" s="140" t="s">
        <v>205</v>
      </c>
      <c r="K7" s="140" t="s">
        <v>171</v>
      </c>
      <c r="L7" s="140" t="s">
        <v>171</v>
      </c>
    </row>
    <row r="8" spans="1:12">
      <c r="A8" s="141"/>
      <c r="B8" s="235">
        <v>1</v>
      </c>
      <c r="C8" s="236"/>
      <c r="D8" s="236"/>
      <c r="E8" s="236"/>
      <c r="F8" s="237"/>
      <c r="G8" s="142">
        <v>2</v>
      </c>
      <c r="H8" s="142">
        <v>3</v>
      </c>
      <c r="I8" s="142">
        <v>4</v>
      </c>
      <c r="J8" s="142">
        <v>5</v>
      </c>
      <c r="K8" s="142" t="s">
        <v>111</v>
      </c>
      <c r="L8" s="142" t="s">
        <v>172</v>
      </c>
    </row>
    <row r="9" spans="1:12" ht="62.25" customHeight="1">
      <c r="B9" s="143">
        <v>8</v>
      </c>
      <c r="C9" s="143"/>
      <c r="D9" s="143"/>
      <c r="E9" s="143"/>
      <c r="F9" s="143" t="s">
        <v>173</v>
      </c>
      <c r="G9" s="144"/>
      <c r="H9" s="144"/>
      <c r="I9" s="144"/>
      <c r="J9" s="145"/>
      <c r="K9" s="145"/>
      <c r="L9" s="145"/>
    </row>
    <row r="10" spans="1:12" ht="25.5">
      <c r="B10" s="143"/>
      <c r="C10" s="146">
        <v>84</v>
      </c>
      <c r="D10" s="146"/>
      <c r="E10" s="146"/>
      <c r="F10" s="146" t="s">
        <v>174</v>
      </c>
      <c r="G10" s="144"/>
      <c r="H10" s="144"/>
      <c r="I10" s="144"/>
      <c r="J10" s="145"/>
      <c r="K10" s="145"/>
      <c r="L10" s="145"/>
    </row>
    <row r="11" spans="1:12" ht="94.5" customHeight="1">
      <c r="B11" s="147"/>
      <c r="C11" s="147"/>
      <c r="D11" s="147">
        <v>841</v>
      </c>
      <c r="E11" s="147"/>
      <c r="F11" s="148" t="s">
        <v>175</v>
      </c>
      <c r="G11" s="144"/>
      <c r="H11" s="144"/>
      <c r="I11" s="144"/>
      <c r="J11" s="145"/>
      <c r="K11" s="145"/>
      <c r="L11" s="145"/>
    </row>
    <row r="12" spans="1:12" ht="38.25">
      <c r="B12" s="147"/>
      <c r="C12" s="147"/>
      <c r="D12" s="147"/>
      <c r="E12" s="147">
        <v>8413</v>
      </c>
      <c r="F12" s="148" t="s">
        <v>176</v>
      </c>
      <c r="G12" s="144"/>
      <c r="H12" s="144"/>
      <c r="I12" s="144"/>
      <c r="J12" s="145"/>
      <c r="K12" s="145"/>
      <c r="L12" s="145"/>
    </row>
    <row r="13" spans="1:12">
      <c r="B13" s="147"/>
      <c r="C13" s="147"/>
      <c r="D13" s="147"/>
      <c r="E13" s="149" t="s">
        <v>177</v>
      </c>
      <c r="F13" s="150"/>
      <c r="G13" s="144"/>
      <c r="H13" s="144"/>
      <c r="I13" s="144"/>
      <c r="J13" s="145"/>
      <c r="K13" s="145"/>
      <c r="L13" s="145"/>
    </row>
    <row r="14" spans="1:12" ht="66.75" customHeight="1">
      <c r="B14" s="151">
        <v>5</v>
      </c>
      <c r="C14" s="152"/>
      <c r="D14" s="152"/>
      <c r="E14" s="152"/>
      <c r="F14" s="153" t="s">
        <v>178</v>
      </c>
      <c r="G14" s="144"/>
      <c r="H14" s="144"/>
      <c r="I14" s="144"/>
      <c r="J14" s="145"/>
      <c r="K14" s="145"/>
      <c r="L14" s="145"/>
    </row>
    <row r="15" spans="1:12" ht="62.25" customHeight="1">
      <c r="B15" s="146"/>
      <c r="C15" s="146">
        <v>54</v>
      </c>
      <c r="D15" s="146"/>
      <c r="E15" s="146"/>
      <c r="F15" s="154" t="s">
        <v>179</v>
      </c>
      <c r="G15" s="144"/>
      <c r="H15" s="144"/>
      <c r="I15" s="155"/>
      <c r="J15" s="145"/>
      <c r="K15" s="145"/>
      <c r="L15" s="145"/>
    </row>
    <row r="16" spans="1:12" ht="102">
      <c r="B16" s="146"/>
      <c r="C16" s="146"/>
      <c r="D16" s="146">
        <v>541</v>
      </c>
      <c r="E16" s="148"/>
      <c r="F16" s="148" t="s">
        <v>180</v>
      </c>
      <c r="G16" s="144"/>
      <c r="H16" s="144"/>
      <c r="I16" s="155"/>
      <c r="J16" s="145"/>
      <c r="K16" s="145"/>
      <c r="L16" s="145"/>
    </row>
    <row r="17" spans="2:12" ht="51">
      <c r="B17" s="146"/>
      <c r="C17" s="146"/>
      <c r="D17" s="146"/>
      <c r="E17" s="148">
        <v>5413</v>
      </c>
      <c r="F17" s="148" t="s">
        <v>181</v>
      </c>
      <c r="G17" s="144"/>
      <c r="H17" s="144"/>
      <c r="I17" s="155"/>
      <c r="J17" s="145"/>
      <c r="K17" s="145"/>
      <c r="L17" s="145"/>
    </row>
    <row r="18" spans="2:12">
      <c r="B18" s="156"/>
      <c r="C18" s="152"/>
      <c r="D18" s="152"/>
      <c r="E18" s="152"/>
      <c r="F18" s="153" t="s">
        <v>177</v>
      </c>
      <c r="G18" s="144"/>
      <c r="H18" s="144"/>
      <c r="I18" s="144"/>
      <c r="J18" s="145"/>
      <c r="K18" s="145"/>
      <c r="L18" s="145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"/>
  <sheetViews>
    <sheetView tabSelected="1" workbookViewId="0">
      <selection activeCell="E8" sqref="E8"/>
    </sheetView>
  </sheetViews>
  <sheetFormatPr defaultRowHeight="15"/>
  <cols>
    <col min="1" max="1" width="26" customWidth="1"/>
    <col min="2" max="2" width="23.7109375" customWidth="1"/>
    <col min="3" max="3" width="24.42578125" customWidth="1"/>
    <col min="4" max="4" width="31.5703125" customWidth="1"/>
    <col min="5" max="5" width="25.5703125" customWidth="1"/>
    <col min="6" max="6" width="17.85546875" customWidth="1"/>
  </cols>
  <sheetData>
    <row r="1" spans="1:6" ht="18">
      <c r="A1" s="138"/>
      <c r="B1" s="138"/>
      <c r="C1" s="138"/>
      <c r="D1" s="139"/>
      <c r="E1" s="139"/>
    </row>
    <row r="2" spans="1:6" ht="15.75">
      <c r="A2" s="231" t="s">
        <v>182</v>
      </c>
      <c r="B2" s="231"/>
      <c r="C2" s="231"/>
      <c r="D2" s="231"/>
      <c r="E2" s="231"/>
    </row>
    <row r="3" spans="1:6" ht="18">
      <c r="A3" s="138"/>
      <c r="B3" s="138"/>
      <c r="C3" s="138"/>
      <c r="D3" s="139"/>
      <c r="E3" s="139"/>
    </row>
    <row r="4" spans="1:6" ht="25.5">
      <c r="A4" s="186" t="s">
        <v>168</v>
      </c>
      <c r="B4" s="186" t="s">
        <v>217</v>
      </c>
      <c r="C4" s="186" t="s">
        <v>228</v>
      </c>
      <c r="D4" s="186" t="s">
        <v>229</v>
      </c>
      <c r="E4" s="186" t="s">
        <v>31</v>
      </c>
      <c r="F4" s="186" t="s">
        <v>31</v>
      </c>
    </row>
    <row r="5" spans="1:6">
      <c r="A5" s="186">
        <v>1</v>
      </c>
      <c r="B5" s="186">
        <v>2</v>
      </c>
      <c r="C5" s="186">
        <v>3</v>
      </c>
      <c r="D5" s="186">
        <v>4</v>
      </c>
      <c r="E5" s="186" t="s">
        <v>218</v>
      </c>
      <c r="F5" s="186" t="s">
        <v>219</v>
      </c>
    </row>
    <row r="6" spans="1:6">
      <c r="A6" s="143" t="s">
        <v>183</v>
      </c>
      <c r="B6" s="164">
        <f t="shared" ref="B6:D7" si="0">B7</f>
        <v>1064015</v>
      </c>
      <c r="C6" s="164">
        <f>C7</f>
        <v>1475792</v>
      </c>
      <c r="D6" s="166">
        <f t="shared" si="0"/>
        <v>1485753</v>
      </c>
      <c r="E6" s="145"/>
      <c r="F6" s="145"/>
    </row>
    <row r="7" spans="1:6" ht="32.25" customHeight="1">
      <c r="A7" s="143" t="s">
        <v>206</v>
      </c>
      <c r="B7" s="164">
        <f t="shared" si="0"/>
        <v>1064015</v>
      </c>
      <c r="C7" s="164">
        <v>1475792</v>
      </c>
      <c r="D7" s="166">
        <f>D8</f>
        <v>1485753</v>
      </c>
      <c r="E7" s="167">
        <f>IFERROR(D7/B7,)</f>
        <v>1.3963647129034835</v>
      </c>
      <c r="F7" s="167">
        <f>IFERROR(D7/C7,)</f>
        <v>1.0067495961490509</v>
      </c>
    </row>
    <row r="8" spans="1:6" ht="28.5" customHeight="1">
      <c r="A8" s="150" t="s">
        <v>207</v>
      </c>
      <c r="B8" s="164">
        <v>1064015</v>
      </c>
      <c r="C8" s="164">
        <v>1475792</v>
      </c>
      <c r="D8" s="164">
        <v>1485753</v>
      </c>
      <c r="E8" s="167">
        <f>IFERROR(D8/B8,)</f>
        <v>1.3963647129034835</v>
      </c>
      <c r="F8" s="167">
        <f>IFERROR(D8/C8,)</f>
        <v>1.0067495961490509</v>
      </c>
    </row>
    <row r="9" spans="1:6">
      <c r="D9" s="165"/>
    </row>
  </sheetData>
  <mergeCells count="1">
    <mergeCell ref="A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Naslovna</vt:lpstr>
      <vt:lpstr>I. OPĆI DIO</vt:lpstr>
      <vt:lpstr>EKONOMSKA KLASIFIKACIJA</vt:lpstr>
      <vt:lpstr>IZVORI FINANCIRANJA</vt:lpstr>
      <vt:lpstr>POSEBNI DIO-Projekti</vt:lpstr>
      <vt:lpstr>Sheet1</vt:lpstr>
      <vt:lpstr>RAČUN FINANCIRANJA</vt:lpstr>
      <vt:lpstr>RAČUN PREMA FUNKCIJSKOJ KVALIFI</vt:lpstr>
      <vt:lpstr>'I. OPĆI DIO'!Print_Area</vt:lpstr>
      <vt:lpstr>'IZVORI FINANCIRANJA'!Print_Area</vt:lpstr>
      <vt:lpstr>Naslovna!Print_Area</vt:lpstr>
      <vt:lpstr>'POSEBNI DIO-Projekti'!Print_Area</vt:lpstr>
      <vt:lpstr>'EKONOMSKA KLASIFIKACIJA'!Print_Titles</vt:lpstr>
      <vt:lpstr>'IZVORI FINANCIRANJA'!Print_Titles</vt:lpstr>
      <vt:lpstr>'POSEBNI DIO-Projekti'!Print_Titles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Ana</cp:lastModifiedBy>
  <cp:lastPrinted>2026-03-16T10:40:23Z</cp:lastPrinted>
  <dcterms:created xsi:type="dcterms:W3CDTF">2021-08-11T09:31:15Z</dcterms:created>
  <dcterms:modified xsi:type="dcterms:W3CDTF">2026-03-23T10:03:33Z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